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DieseArbeitsmappe"/>
  <mc:AlternateContent xmlns:mc="http://schemas.openxmlformats.org/markup-compatibility/2006">
    <mc:Choice Requires="x15">
      <x15ac:absPath xmlns:x15ac="http://schemas.microsoft.com/office/spreadsheetml/2010/11/ac" url="Z:\Reportes Trimestrales\2022\2Q22\"/>
    </mc:Choice>
  </mc:AlternateContent>
  <xr:revisionPtr revIDLastSave="0" documentId="13_ncr:1_{247E1F51-CE60-4388-A797-1129B629D280}" xr6:coauthVersionLast="47" xr6:coauthVersionMax="47" xr10:uidLastSave="{00000000-0000-0000-0000-000000000000}"/>
  <bookViews>
    <workbookView xWindow="-108" yWindow="-108" windowWidth="23256" windowHeight="12576" tabRatio="866" activeTab="8" xr2:uid="{00000000-000D-0000-FFFF-FFFF00000000}"/>
  </bookViews>
  <sheets>
    <sheet name="Resumen" sheetId="35" r:id="rId1"/>
    <sheet name="Balance" sheetId="27" r:id="rId2"/>
    <sheet name="Mov. HLAG" sheetId="34" r:id="rId3"/>
    <sheet name="Estado de Resultado" sheetId="28" r:id="rId4"/>
    <sheet name="Flujo de Caja" sheetId="30" r:id="rId5"/>
    <sheet name="Indices 1" sheetId="29" r:id="rId6"/>
    <sheet name="Indices 2" sheetId="31" r:id="rId7"/>
    <sheet name="Indices 3" sheetId="32" r:id="rId8"/>
    <sheet name="Hapag-LLoyd" sheetId="33" r:id="rId9"/>
  </sheets>
  <externalReferences>
    <externalReference r:id="rId10"/>
  </externalReferences>
  <definedNames>
    <definedName name="_Hlk71712986" localSheetId="2">'Mov. HLAG'!$A$1</definedName>
    <definedName name="SAPFuncF4Help" hidden="1">Main.SAPF4Help()</definedName>
  </definedNames>
  <calcPr calcId="191029"/>
  <customWorkbookViews>
    <customWorkbookView name="drallesvenja - Persönliche Ansicht" guid="{94CD977A-DD17-4FE8-B889-2CE1F57AF5F7}" mergeInterval="0" personalView="1" maximized="1" windowWidth="1276" windowHeight="774" tabRatio="918" activeSheetId="2"/>
    <customWorkbookView name="poeldsu - Persönliche Ansicht" guid="{A6A9A516-3AB1-47EF-A2AC-79D4D5773ECD}" mergeInterval="0" personalView="1" maximized="1" windowWidth="1276" windowHeight="767" tabRatio="918" activeSheetId="7"/>
    <customWorkbookView name="dreweca - Persönliche Ansicht" guid="{50E3139C-8994-4169-ACBF-666BC9ABA9EF}" mergeInterval="0" personalView="1" maximized="1" windowWidth="1276" windowHeight="735" tabRatio="918" activeSheetId="4" showComments="commIndAndComment"/>
    <customWorkbookView name="Friedrich Lass-Hennemann - Persönliche Ansicht" guid="{F58B3E4D-4A46-4798-8EB9-BB585D6CA4CB}" mergeInterval="0" personalView="1" maximized="1" windowWidth="1276" windowHeight="768" tabRatio="918" activeSheetId="9"/>
    <customWorkbookView name="kurkoal - Persönliche Ansicht" guid="{BC76EF1C-9779-473E-9248-DBC3E5DF3B4B}" mergeInterval="0" personalView="1" maximized="1" windowWidth="693" windowHeight="824" tabRatio="91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31" l="1"/>
  <c r="D4" i="31"/>
  <c r="B8" i="34" l="1"/>
  <c r="B13" i="27" l="1"/>
  <c r="C4" i="35" l="1"/>
  <c r="D3" i="35"/>
  <c r="C3" i="35"/>
  <c r="C33" i="33"/>
  <c r="D20" i="33"/>
  <c r="D19" i="33"/>
  <c r="C19" i="33"/>
  <c r="D19" i="30" l="1"/>
  <c r="D18" i="30"/>
  <c r="E19" i="30"/>
  <c r="E18" i="30"/>
  <c r="C12" i="30"/>
  <c r="B12" i="30"/>
  <c r="D10" i="30"/>
  <c r="E9" i="30"/>
  <c r="D15" i="30"/>
  <c r="E15" i="30"/>
  <c r="E13" i="30"/>
  <c r="D13" i="30"/>
  <c r="C8" i="30"/>
  <c r="B8" i="30"/>
  <c r="E10" i="30"/>
  <c r="C4" i="30"/>
  <c r="B4" i="30"/>
  <c r="C6" i="28"/>
  <c r="B6" i="28"/>
  <c r="C26" i="27"/>
  <c r="B26" i="27"/>
  <c r="C21" i="27"/>
  <c r="B21" i="27"/>
  <c r="D20" i="27"/>
  <c r="D19" i="27"/>
  <c r="E19" i="27"/>
  <c r="E20" i="27"/>
  <c r="C12" i="27"/>
  <c r="B12" i="27"/>
  <c r="D6" i="27"/>
  <c r="E6" i="27"/>
  <c r="B1" i="30"/>
  <c r="B1" i="28"/>
  <c r="D11" i="28" l="1"/>
  <c r="E25" i="27" l="1"/>
  <c r="E23" i="27"/>
  <c r="E22" i="27"/>
  <c r="E18" i="27"/>
  <c r="E17" i="27"/>
  <c r="E26" i="27"/>
  <c r="E12" i="27"/>
  <c r="E5" i="27"/>
  <c r="E8" i="27"/>
  <c r="E9" i="27"/>
  <c r="E10" i="27"/>
  <c r="D25" i="33" l="1"/>
  <c r="C25" i="33"/>
  <c r="D6" i="31" l="1"/>
  <c r="D3" i="29"/>
  <c r="C19" i="30" l="1"/>
  <c r="B19" i="30"/>
  <c r="E17" i="30"/>
  <c r="D17" i="30"/>
  <c r="E16" i="30"/>
  <c r="D16" i="30"/>
  <c r="E14" i="30"/>
  <c r="D14" i="30"/>
  <c r="E12" i="30"/>
  <c r="D12" i="30"/>
  <c r="E11" i="30"/>
  <c r="D11" i="30"/>
  <c r="E8" i="30"/>
  <c r="D8" i="30"/>
  <c r="E7" i="30"/>
  <c r="D7" i="30"/>
  <c r="E6" i="30"/>
  <c r="D6" i="30"/>
  <c r="E5" i="30"/>
  <c r="D5" i="30"/>
  <c r="E4" i="30"/>
  <c r="D4" i="30"/>
  <c r="E3" i="30"/>
  <c r="D3" i="30"/>
  <c r="E6" i="28" l="1"/>
  <c r="E7" i="28"/>
  <c r="E8" i="28"/>
  <c r="E9" i="28"/>
  <c r="E10" i="28"/>
  <c r="E11" i="28"/>
  <c r="E12" i="28"/>
  <c r="D12" i="28"/>
  <c r="D10" i="28"/>
  <c r="D9" i="28"/>
  <c r="D8" i="28"/>
  <c r="D7" i="28"/>
  <c r="D6" i="28"/>
  <c r="E4" i="28"/>
  <c r="D4" i="28"/>
  <c r="B9" i="34" l="1"/>
  <c r="C24" i="27"/>
  <c r="B24" i="27"/>
  <c r="D22" i="27"/>
  <c r="D23" i="27"/>
  <c r="D25" i="27"/>
  <c r="D26" i="27"/>
  <c r="D18" i="27"/>
  <c r="D17" i="27"/>
  <c r="D12" i="27"/>
  <c r="D5" i="27"/>
  <c r="D8" i="27"/>
  <c r="D9" i="27"/>
  <c r="D10" i="27"/>
  <c r="E4" i="27"/>
  <c r="D4" i="27"/>
  <c r="C11" i="27"/>
  <c r="B11" i="27"/>
  <c r="E11" i="27" s="1"/>
  <c r="C14" i="35"/>
  <c r="D14" i="35"/>
  <c r="B14" i="35"/>
  <c r="C13" i="35"/>
  <c r="D13" i="35"/>
  <c r="C12" i="35"/>
  <c r="D12" i="35"/>
  <c r="C8" i="35"/>
  <c r="D8" i="35"/>
  <c r="C9" i="35"/>
  <c r="D9" i="35"/>
  <c r="C10" i="35"/>
  <c r="D10" i="35"/>
  <c r="C11" i="35"/>
  <c r="D11" i="35"/>
  <c r="F26" i="33"/>
  <c r="E21" i="27" l="1"/>
  <c r="D24" i="27"/>
  <c r="E24" i="27"/>
  <c r="D11" i="27"/>
  <c r="D7" i="27"/>
  <c r="E7" i="27"/>
  <c r="D21" i="27"/>
  <c r="D5" i="28"/>
  <c r="E5" i="28"/>
  <c r="E24" i="33"/>
  <c r="F24" i="33"/>
  <c r="F4" i="33"/>
  <c r="F5" i="33"/>
  <c r="F6" i="33"/>
  <c r="F7" i="33"/>
  <c r="F8" i="33"/>
  <c r="F14" i="35" s="1"/>
  <c r="F9" i="33"/>
  <c r="F12" i="35" s="1"/>
  <c r="F10" i="33"/>
  <c r="F13" i="35" s="1"/>
  <c r="F11" i="33"/>
  <c r="F8" i="35" s="1"/>
  <c r="F12" i="33"/>
  <c r="F13" i="33"/>
  <c r="F9" i="35" s="1"/>
  <c r="F14" i="33"/>
  <c r="F10" i="35" s="1"/>
  <c r="F15" i="33"/>
  <c r="F11" i="35" s="1"/>
  <c r="F16" i="33"/>
  <c r="F17" i="33"/>
  <c r="F28" i="33"/>
  <c r="F30" i="33"/>
  <c r="F31" i="33"/>
  <c r="F32" i="33"/>
  <c r="F34" i="33"/>
  <c r="F36" i="33"/>
  <c r="F37" i="33"/>
  <c r="F38" i="33"/>
  <c r="F3" i="33"/>
  <c r="E33" i="33"/>
  <c r="E27" i="33"/>
  <c r="C20" i="33"/>
  <c r="E20" i="33" s="1"/>
  <c r="E19" i="33"/>
  <c r="E4" i="33"/>
  <c r="E5" i="33"/>
  <c r="E6" i="33"/>
  <c r="E7" i="33"/>
  <c r="E8" i="33"/>
  <c r="E14" i="35" s="1"/>
  <c r="E9" i="33"/>
  <c r="E12" i="35" s="1"/>
  <c r="E10" i="33"/>
  <c r="E13" i="35" s="1"/>
  <c r="E11" i="33"/>
  <c r="E8" i="35" s="1"/>
  <c r="E12" i="33"/>
  <c r="E13" i="33"/>
  <c r="E9" i="35" s="1"/>
  <c r="E14" i="33"/>
  <c r="E10" i="35" s="1"/>
  <c r="E15" i="33"/>
  <c r="E11" i="35" s="1"/>
  <c r="E16" i="33"/>
  <c r="E26" i="33"/>
  <c r="E28" i="33"/>
  <c r="E30" i="33"/>
  <c r="E31" i="33"/>
  <c r="E32" i="33"/>
  <c r="E34" i="33"/>
  <c r="E36" i="33"/>
  <c r="E37" i="33"/>
  <c r="E38" i="33"/>
  <c r="E3" i="33"/>
  <c r="F25" i="33" l="1"/>
  <c r="E25" i="33"/>
  <c r="D4" i="35"/>
  <c r="F4" i="35" s="1"/>
  <c r="E4" i="35" l="1"/>
  <c r="E3" i="35"/>
  <c r="F3" i="35"/>
</calcChain>
</file>

<file path=xl/sharedStrings.xml><?xml version="1.0" encoding="utf-8"?>
<sst xmlns="http://schemas.openxmlformats.org/spreadsheetml/2006/main" count="224" uniqueCount="148">
  <si>
    <t>TTEU</t>
  </si>
  <si>
    <t>USD/t</t>
  </si>
  <si>
    <t>USD/TEU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</si>
  <si>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</si>
  <si>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</si>
  <si>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</si>
  <si>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</si>
  <si>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</si>
  <si>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</si>
  <si>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</si>
  <si>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</si>
  <si>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</si>
  <si>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</si>
  <si>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</si>
  <si>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Inv. De CSAV en HLAG</t>
  </si>
  <si>
    <t>Activos por impuestos diferidos</t>
  </si>
  <si>
    <t>Propiedades y Otros</t>
  </si>
  <si>
    <t>Total activos</t>
  </si>
  <si>
    <t>PASIVOS</t>
  </si>
  <si>
    <t>Total de pasivos corrientes</t>
  </si>
  <si>
    <t>Pasivos Financieros Corrientes</t>
  </si>
  <si>
    <t>Total de pasivos no corrientes</t>
  </si>
  <si>
    <t>Pasivos Financieros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</si>
  <si>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</si>
  <si>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</si>
  <si>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</si>
  <si>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</si>
  <si>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</si>
  <si>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</si>
  <si>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</si>
  <si>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</si>
  <si>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</si>
  <si>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</si>
  <si>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</si>
  <si>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</si>
  <si>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</si>
  <si>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</si>
  <si>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   Gasto por impuesto a las ganancias</t>
  </si>
  <si>
    <t xml:space="preserve">Ganancia (pérdida) del periodo </t>
  </si>
  <si>
    <t>Flujo procedente de Operaciones</t>
  </si>
  <si>
    <t xml:space="preserve">    Cobros procedentes de actividades de operación</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</si>
  <si>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</si>
  <si>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</si>
  <si>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</si>
  <si>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</si>
  <si>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</si>
  <si>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 xml:space="preserve">    Intereses recibidos y otros</t>
  </si>
  <si>
    <t>Liquidez Corriente</t>
  </si>
  <si>
    <t>=</t>
  </si>
  <si>
    <t>Activos Corrientes</t>
  </si>
  <si>
    <t>Pasivos Corrientes</t>
  </si>
  <si>
    <t>Índices de Endeudamiento</t>
  </si>
  <si>
    <t>Endeudamiento</t>
  </si>
  <si>
    <t>Pasivos Totales</t>
  </si>
  <si>
    <t>Patrimonio</t>
  </si>
  <si>
    <t>Endeudamiento de Corto Plazo</t>
  </si>
  <si>
    <t>Endeudamiento de Largo Plazo</t>
  </si>
  <si>
    <t>Pasivos No Corrientes</t>
  </si>
  <si>
    <t>Cobertura Gastos Financieros</t>
  </si>
  <si>
    <t>Resultado antes de Impuestos</t>
  </si>
  <si>
    <r>
      <t xml:space="preserve"> </t>
    </r>
    <r>
      <rPr>
        <u/>
        <sz val="10"/>
        <color rgb="FF404040"/>
        <rFont val="Calibri"/>
        <family val="2"/>
      </rPr>
      <t>menos Costos Financieros</t>
    </r>
  </si>
  <si>
    <t>Costos Financieros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</si>
  <si>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</si>
  <si>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</si>
  <si>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</si>
  <si>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</si>
  <si>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</si>
  <si>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</si>
  <si>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</si>
  <si>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</si>
  <si>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</si>
  <si>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</si>
  <si>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</si>
  <si>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</si>
  <si>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</si>
  <si>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</si>
  <si>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r>
      <t xml:space="preserve">naves propias </t>
    </r>
    <r>
      <rPr>
        <vertAlign val="superscript"/>
        <sz val="10"/>
        <rFont val="Calibri"/>
        <family val="2"/>
        <scheme val="minor"/>
      </rPr>
      <t>1)</t>
    </r>
  </si>
  <si>
    <t>naves en arriendo</t>
  </si>
  <si>
    <t>Capacidad Total de Naves</t>
  </si>
  <si>
    <t>Capacidad Total de Contenedores</t>
  </si>
  <si>
    <r>
      <t>Precio de Combustible (combinado MFO / MDO, promedio del período)</t>
    </r>
    <r>
      <rPr>
        <vertAlign val="superscript"/>
        <sz val="10"/>
        <rFont val="Calibri"/>
        <family val="2"/>
        <scheme val="minor"/>
      </rPr>
      <t>2)3)</t>
    </r>
  </si>
  <si>
    <t>Tarifas (promedio del período)</t>
  </si>
  <si>
    <t>Volumen Transportado</t>
  </si>
  <si>
    <t>Ingresos</t>
  </si>
  <si>
    <t>Gastos de Transporte</t>
  </si>
  <si>
    <t>Flujo de las Operaciones</t>
  </si>
  <si>
    <r>
      <t>Inversiones en propiedades, plantas y equipos</t>
    </r>
    <r>
      <rPr>
        <vertAlign val="superscript"/>
        <sz val="10"/>
        <rFont val="Calibri"/>
        <family val="2"/>
        <scheme val="minor"/>
      </rPr>
      <t>4)</t>
    </r>
  </si>
  <si>
    <t>Activos Totales</t>
  </si>
  <si>
    <t>Deuda Financiera</t>
  </si>
  <si>
    <t>Caja y Equivalentes a Caja</t>
  </si>
  <si>
    <t xml:space="preserve">Liquidez </t>
  </si>
  <si>
    <t>Margen EBITDA (EBITDA / Ingresos)</t>
  </si>
  <si>
    <t>Margen EBIT  (EBIT / Ingresos)</t>
  </si>
  <si>
    <t>Capital Adeudado</t>
  </si>
  <si>
    <t>Patrimonio / activos totales</t>
  </si>
  <si>
    <t>Número de empleados</t>
  </si>
  <si>
    <t>Empleados en naves</t>
  </si>
  <si>
    <t>Empleados en tierras</t>
  </si>
  <si>
    <t>Total empleados</t>
  </si>
  <si>
    <t>Indicadores de Deuda</t>
  </si>
  <si>
    <t>Indicadores de Balance</t>
  </si>
  <si>
    <t>Indicadores de Resultados</t>
  </si>
  <si>
    <t>Cifras relevantes al</t>
  </si>
  <si>
    <t>MM USD</t>
  </si>
  <si>
    <t>Deuda neta/ patrimonio</t>
  </si>
  <si>
    <t>Deuda Neta (deuda financiera - efectivo y equivalente a efectivo)</t>
  </si>
  <si>
    <t>Utilidad (Pérdida)</t>
  </si>
  <si>
    <t>#</t>
  </si>
  <si>
    <t xml:space="preserve">
1) Incluye contratos de leasing con opción de compra al término
2) MFO = Marine Fuel Oil
3) MDO = Marine Diesel Oil
4) Desde 2019, producto de la nueva normativa IFRS16 inversiones en propiedades, plantas y equipos incluye, los contraos por derecho de uso (RoU)
</t>
  </si>
  <si>
    <t>HLAG</t>
  </si>
  <si>
    <t xml:space="preserve">CSAV </t>
  </si>
  <si>
    <t>US$/TEU</t>
  </si>
  <si>
    <t xml:space="preserve">Precio de Combustible </t>
  </si>
  <si>
    <t>Ganancia</t>
  </si>
  <si>
    <t xml:space="preserve">Utilidad </t>
  </si>
  <si>
    <t>Tarifas promedio</t>
  </si>
  <si>
    <t>MTEU</t>
  </si>
  <si>
    <t>Resultado HLAG</t>
  </si>
  <si>
    <t>Estado de Resultados</t>
  </si>
  <si>
    <t>Flujo de Efectivo</t>
  </si>
  <si>
    <t>Indice de Liquidez</t>
  </si>
  <si>
    <t>al 31 de diciembre de 2021</t>
  </si>
  <si>
    <t xml:space="preserve">  Saldo al 1 enero de 2022</t>
  </si>
  <si>
    <t>Al 31 de diciembre de 2021</t>
  </si>
  <si>
    <t xml:space="preserve">          Participación en resultados de HLAG</t>
  </si>
  <si>
    <t xml:space="preserve">   Resultados operaciones descontinuadas</t>
  </si>
  <si>
    <t xml:space="preserve">    Compra (venta) de propiedades, plantas y equipo, neto</t>
  </si>
  <si>
    <t xml:space="preserve">   Pago de préstamo</t>
  </si>
  <si>
    <t>Efecto de variación por tipo de cambio</t>
  </si>
  <si>
    <t>Var. Flujo de efectivo y equivalentes al efectivo</t>
  </si>
  <si>
    <t>Efectivo final del periodo</t>
  </si>
  <si>
    <t>Efectivo al inicio del periodo</t>
  </si>
  <si>
    <t>Ratio de Pago de Dividendos</t>
  </si>
  <si>
    <t>Dividendos Pagados últimos 12M</t>
  </si>
  <si>
    <t>al 30 de junio de</t>
  </si>
  <si>
    <t>al 30 de junio de 2021</t>
  </si>
  <si>
    <t>Al 30 de junio de 2022</t>
  </si>
  <si>
    <t>al 30 de junio de 2022</t>
  </si>
  <si>
    <t>al 30 de junio</t>
  </si>
  <si>
    <t>Activos por impuestos corrientes</t>
  </si>
  <si>
    <t>Ctas. comerciales y otras corriente</t>
  </si>
  <si>
    <t>Pasivos por Impuestos, corrientes</t>
  </si>
  <si>
    <t xml:space="preserve">   Importes de préstamos de corto plazo</t>
  </si>
  <si>
    <t xml:space="preserve">    Dividendos recibidos</t>
  </si>
  <si>
    <t xml:space="preserve">   Dividendos pagados</t>
  </si>
  <si>
    <t>*Usando el Tipo de Cambio observado de la fecha de cierre 932,08</t>
  </si>
  <si>
    <t xml:space="preserve">          Dividendos recibidos</t>
  </si>
  <si>
    <t>Saldo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</si>
</sst>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2">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numFmt numFmtId="258" formatCode="0.0%;\ \(0.0%\)"/>
    <numFmt numFmtId="259" formatCode="#,##0.0"/>
    <numFmt numFmtId="260" formatCode="_(* #,##0.0_);_(* \(#,##0.0\);_(* &quot;-&quot;??_);_(@_)"/>
    <numFmt numFmtId="261" formatCode="#,##0.0_);\(#,##0.0\)"/>
    <numFmt numFmtId="262" formatCode="_(* #,##0_);_(* \(#,##0\);_(* &quot;-&quot;??_);_(@_)"/>
    <numFmt numFmtId="263" formatCode="0%;\(0%\)"/>
    <numFmt numFmtId="264" formatCode="0%;\ \(0%\)"/>
    <numFmt numFmtId="265" formatCode="0.000"/>
    <numFmt numFmtId="266" formatCode="#,##0.00_);\(#,##0.00\)"/>
    <numFmt numFmtId="267" formatCode="#,##0_ ;\-#,##0\ "/>
    <numFmt numFmtId="268" formatCode="#,##0;\(#,##0\);\–"/>
    <numFmt numFmtId="269" formatCode="0.0%;\(0.0%\)"/>
    <numFmt numFmtId="270" formatCode="_ * #,##0.0_ ;_ * \-#,##0.0_ ;_ * &quot;-&quot;_ ;_ @_ "/>
    <numFmt numFmtId="271" formatCode="_ * #,##0.00_ ;_ * \-#,##0.00_ ;_ * &quot;-&quot;_ ;_ @_ "/>
    <numFmt numFmtId="272" formatCode="_ * #,##0.000_ ;_ * \-#,##0.000_ ;_ * &quot;-&quot;_ ;_ @_ "/>
  </numFmts>
  <fonts count="268">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1" tint="0.249977111117893"/>
      <name val="Calibri"/>
      <family val="2"/>
    </font>
    <font>
      <sz val="10"/>
      <color theme="3" tint="-0.499984740745262"/>
      <name val="Calibri"/>
      <family val="2"/>
    </font>
  </fonts>
  <fills count="100">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theme="3" tint="-0.499984740745262"/>
      </top>
      <bottom style="thin">
        <color indexed="64"/>
      </bottom>
      <diagonal/>
    </border>
    <border>
      <left/>
      <right/>
      <top style="thin">
        <color indexed="64"/>
      </top>
      <bottom style="thin">
        <color theme="3" tint="-0.499984740745262"/>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5"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60">
    <xf numFmtId="0" fontId="0" fillId="0" borderId="0" xfId="0"/>
    <xf numFmtId="0" fontId="0" fillId="49" borderId="0" xfId="0" applyFill="1"/>
    <xf numFmtId="0" fontId="0" fillId="49" borderId="0" xfId="0" applyFill="1" applyBorder="1"/>
    <xf numFmtId="0" fontId="238" fillId="49" borderId="0" xfId="0" applyFont="1" applyFill="1" applyBorder="1" applyAlignment="1">
      <alignment vertical="center"/>
    </xf>
    <xf numFmtId="0" fontId="239" fillId="49" borderId="0" xfId="0" applyFont="1" applyFill="1" applyBorder="1" applyAlignment="1">
      <alignment horizontal="center" vertical="center"/>
    </xf>
    <xf numFmtId="0" fontId="239" fillId="49" borderId="0" xfId="0" applyFont="1" applyFill="1" applyBorder="1" applyAlignment="1">
      <alignment horizontal="right" vertical="center"/>
    </xf>
    <xf numFmtId="0" fontId="242" fillId="49" borderId="0" xfId="0" applyFont="1" applyFill="1" applyBorder="1" applyAlignment="1">
      <alignment vertical="center"/>
    </xf>
    <xf numFmtId="0" fontId="242" fillId="49" borderId="0" xfId="0" applyFont="1" applyFill="1" applyBorder="1" applyAlignment="1">
      <alignment vertical="center" wrapText="1"/>
    </xf>
    <xf numFmtId="0" fontId="36" fillId="49" borderId="0" xfId="0" applyFont="1" applyFill="1"/>
    <xf numFmtId="0" fontId="245" fillId="49" borderId="0" xfId="0" applyFont="1" applyFill="1"/>
    <xf numFmtId="0" fontId="247" fillId="49" borderId="0" xfId="0" applyFont="1" applyFill="1" applyBorder="1" applyAlignment="1">
      <alignment vertical="center"/>
    </xf>
    <xf numFmtId="0" fontId="247" fillId="49" borderId="0" xfId="0" applyFont="1" applyFill="1" applyBorder="1" applyAlignment="1">
      <alignment horizontal="center" vertical="center"/>
    </xf>
    <xf numFmtId="0" fontId="247" fillId="49" borderId="0" xfId="0" applyFont="1" applyFill="1" applyBorder="1" applyAlignment="1">
      <alignment horizontal="center" vertical="center" wrapText="1"/>
    </xf>
    <xf numFmtId="0" fontId="252" fillId="49" borderId="0" xfId="0" applyFont="1" applyFill="1" applyBorder="1" applyAlignment="1">
      <alignment horizontal="center" vertical="center"/>
    </xf>
    <xf numFmtId="0" fontId="245" fillId="49" borderId="0" xfId="0" applyFont="1" applyFill="1" applyBorder="1"/>
    <xf numFmtId="0" fontId="253" fillId="49" borderId="0" xfId="0" applyFont="1" applyFill="1" applyBorder="1"/>
    <xf numFmtId="261" fontId="245" fillId="49" borderId="0" xfId="0" applyNumberFormat="1" applyFont="1" applyFill="1" applyBorder="1"/>
    <xf numFmtId="0" fontId="46" fillId="49" borderId="0" xfId="0" applyFont="1" applyFill="1" applyBorder="1"/>
    <xf numFmtId="0" fontId="239" fillId="49" borderId="0" xfId="0" applyFont="1" applyFill="1" applyBorder="1" applyAlignment="1">
      <alignment vertical="center"/>
    </xf>
    <xf numFmtId="0" fontId="57" fillId="49" borderId="0" xfId="0" applyFont="1" applyFill="1"/>
    <xf numFmtId="0" fontId="245" fillId="49" borderId="0" xfId="0" applyFont="1" applyFill="1" applyBorder="1" applyAlignment="1">
      <alignment horizontal="left"/>
    </xf>
    <xf numFmtId="0" fontId="245" fillId="49" borderId="0" xfId="0" applyFont="1" applyFill="1" applyBorder="1" applyAlignment="1">
      <alignment horizontal="right"/>
    </xf>
    <xf numFmtId="0" fontId="254" fillId="49" borderId="0" xfId="0" applyFont="1" applyFill="1" applyBorder="1" applyAlignment="1">
      <alignment horizontal="center" vertical="center"/>
    </xf>
    <xf numFmtId="0" fontId="245" fillId="49" borderId="0" xfId="0" applyFont="1" applyFill="1" applyBorder="1" applyAlignment="1">
      <alignment horizontal="left" indent="1"/>
    </xf>
    <xf numFmtId="262" fontId="245" fillId="49" borderId="0" xfId="0" applyNumberFormat="1" applyFont="1" applyFill="1" applyBorder="1"/>
    <xf numFmtId="260" fontId="245" fillId="49" borderId="0" xfId="0" applyNumberFormat="1" applyFont="1" applyFill="1" applyBorder="1"/>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9" fontId="251" fillId="49" borderId="0" xfId="0" applyNumberFormat="1" applyFont="1" applyFill="1" applyBorder="1" applyAlignment="1">
      <alignment horizontal="center" vertical="center"/>
    </xf>
    <xf numFmtId="264" fontId="239" fillId="49" borderId="0" xfId="20792" applyNumberFormat="1" applyFont="1" applyFill="1" applyBorder="1" applyAlignment="1">
      <alignment horizontal="center" vertical="center"/>
    </xf>
    <xf numFmtId="37" fontId="239" fillId="49" borderId="0" xfId="0" applyNumberFormat="1" applyFont="1" applyFill="1" applyBorder="1" applyAlignment="1">
      <alignment horizontal="center" vertical="center"/>
    </xf>
    <xf numFmtId="3" fontId="260" fillId="49" borderId="0" xfId="0" applyNumberFormat="1" applyFont="1" applyFill="1" applyBorder="1" applyAlignment="1">
      <alignment horizontal="center" vertical="center"/>
    </xf>
    <xf numFmtId="3" fontId="251" fillId="49" borderId="0" xfId="0" applyNumberFormat="1" applyFont="1" applyFill="1" applyBorder="1" applyAlignment="1">
      <alignment horizontal="center" vertical="center"/>
    </xf>
    <xf numFmtId="0" fontId="239" fillId="49" borderId="57" xfId="0" applyFont="1" applyFill="1" applyBorder="1" applyAlignment="1">
      <alignment horizontal="left" vertical="center"/>
    </xf>
    <xf numFmtId="259" fontId="251" fillId="49" borderId="57" xfId="0" applyNumberFormat="1" applyFont="1" applyFill="1" applyBorder="1" applyAlignment="1">
      <alignment horizontal="center" vertical="center"/>
    </xf>
    <xf numFmtId="264" fontId="239" fillId="49" borderId="57" xfId="20792" applyNumberFormat="1" applyFont="1" applyFill="1" applyBorder="1" applyAlignment="1">
      <alignment horizontal="center" vertical="center"/>
    </xf>
    <xf numFmtId="37" fontId="239" fillId="49" borderId="57" xfId="0" applyNumberFormat="1" applyFont="1" applyFill="1" applyBorder="1" applyAlignment="1">
      <alignment horizontal="center" vertical="center"/>
    </xf>
    <xf numFmtId="0" fontId="245" fillId="49" borderId="58" xfId="0" applyFont="1" applyFill="1" applyBorder="1"/>
    <xf numFmtId="3" fontId="260"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4" fontId="239" fillId="49" borderId="58" xfId="20792" applyNumberFormat="1" applyFont="1" applyFill="1" applyBorder="1" applyAlignment="1">
      <alignment horizontal="center" vertical="center"/>
    </xf>
    <xf numFmtId="37" fontId="239" fillId="49" borderId="58" xfId="0" applyNumberFormat="1" applyFont="1" applyFill="1" applyBorder="1" applyAlignment="1">
      <alignment horizontal="center" vertical="center"/>
    </xf>
    <xf numFmtId="259" fontId="261" fillId="49" borderId="0" xfId="0" applyNumberFormat="1" applyFont="1" applyFill="1" applyBorder="1" applyAlignment="1">
      <alignment horizontal="center" vertical="center"/>
    </xf>
    <xf numFmtId="259" fontId="261" fillId="49" borderId="57" xfId="0" applyNumberFormat="1" applyFont="1" applyFill="1" applyBorder="1" applyAlignment="1">
      <alignment horizontal="center" vertical="center"/>
    </xf>
    <xf numFmtId="259" fontId="261" fillId="49" borderId="58" xfId="0" applyNumberFormat="1" applyFont="1" applyFill="1" applyBorder="1" applyAlignment="1">
      <alignment horizontal="center" vertical="center"/>
    </xf>
    <xf numFmtId="0" fontId="243" fillId="99" borderId="0" xfId="0" applyFont="1" applyFill="1" applyBorder="1" applyAlignment="1">
      <alignment horizontal="center" vertical="center" wrapText="1"/>
    </xf>
    <xf numFmtId="0" fontId="241" fillId="99" borderId="0" xfId="0" applyFont="1" applyFill="1" applyAlignment="1">
      <alignment horizontal="center" vertical="center"/>
    </xf>
    <xf numFmtId="0" fontId="243" fillId="98" borderId="0" xfId="0" applyFont="1" applyFill="1" applyBorder="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9" fontId="250" fillId="49" borderId="0" xfId="0" applyNumberFormat="1" applyFont="1" applyFill="1" applyBorder="1" applyAlignment="1">
      <alignment horizontal="center" vertical="center"/>
    </xf>
    <xf numFmtId="259" fontId="249" fillId="49" borderId="0" xfId="0" applyNumberFormat="1" applyFont="1" applyFill="1" applyBorder="1" applyAlignment="1">
      <alignment horizontal="center" vertical="center"/>
    </xf>
    <xf numFmtId="0" fontId="239" fillId="49" borderId="60" xfId="0" applyFont="1" applyFill="1" applyBorder="1" applyAlignment="1">
      <alignment horizontal="right" vertical="center"/>
    </xf>
    <xf numFmtId="259" fontId="250" fillId="49" borderId="60" xfId="0" applyNumberFormat="1" applyFont="1" applyFill="1" applyBorder="1" applyAlignment="1">
      <alignment horizontal="center" vertical="center"/>
    </xf>
    <xf numFmtId="259" fontId="251" fillId="49" borderId="60" xfId="0" applyNumberFormat="1" applyFont="1" applyFill="1" applyBorder="1" applyAlignment="1">
      <alignment horizontal="center" vertical="center"/>
    </xf>
    <xf numFmtId="258" fontId="239" fillId="49" borderId="60" xfId="20792" applyNumberFormat="1" applyFont="1" applyFill="1" applyBorder="1" applyAlignment="1">
      <alignment horizontal="center" vertical="center"/>
    </xf>
    <xf numFmtId="259" fontId="249" fillId="49" borderId="60" xfId="0" applyNumberFormat="1" applyFont="1" applyFill="1" applyBorder="1" applyAlignment="1">
      <alignment horizontal="center" vertical="center"/>
    </xf>
    <xf numFmtId="258" fontId="238" fillId="49" borderId="60" xfId="20792" applyNumberFormat="1" applyFont="1" applyFill="1" applyBorder="1" applyAlignment="1">
      <alignment horizontal="center" vertical="center"/>
    </xf>
    <xf numFmtId="261"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1" fontId="239" fillId="49" borderId="0" xfId="0" applyNumberFormat="1" applyFont="1" applyFill="1" applyBorder="1" applyAlignment="1">
      <alignment horizontal="center" vertical="center"/>
    </xf>
    <xf numFmtId="261"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41" fillId="49" borderId="0" xfId="0" applyFont="1" applyFill="1" applyBorder="1"/>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Border="1" applyAlignment="1">
      <alignment vertical="center"/>
    </xf>
    <xf numFmtId="0" fontId="239" fillId="49" borderId="0" xfId="0" applyFont="1" applyFill="1" applyBorder="1" applyAlignment="1">
      <alignment horizontal="center" vertical="center"/>
    </xf>
    <xf numFmtId="171" fontId="0" fillId="49" borderId="0" xfId="0" applyNumberFormat="1" applyFill="1"/>
    <xf numFmtId="171" fontId="36" fillId="49" borderId="0" xfId="0" applyNumberFormat="1" applyFont="1" applyFill="1"/>
    <xf numFmtId="261" fontId="239" fillId="49" borderId="0" xfId="0" applyNumberFormat="1" applyFont="1" applyFill="1" applyBorder="1" applyAlignment="1">
      <alignment horizontal="left" vertical="center"/>
    </xf>
    <xf numFmtId="261" fontId="239" fillId="49" borderId="3" xfId="0" applyNumberFormat="1" applyFont="1" applyFill="1" applyBorder="1" applyAlignment="1">
      <alignment horizontal="left" vertical="center"/>
    </xf>
    <xf numFmtId="261" fontId="239"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left" vertical="center"/>
    </xf>
    <xf numFmtId="261" fontId="250" fillId="49" borderId="3" xfId="0" applyNumberFormat="1" applyFont="1" applyFill="1" applyBorder="1" applyAlignment="1">
      <alignment horizontal="center" vertical="center"/>
    </xf>
    <xf numFmtId="261" fontId="238" fillId="49" borderId="3" xfId="0" applyNumberFormat="1" applyFont="1" applyFill="1" applyBorder="1" applyAlignment="1">
      <alignment horizontal="center" vertical="center"/>
    </xf>
    <xf numFmtId="0" fontId="216" fillId="98" borderId="0" xfId="0" applyFont="1" applyFill="1" applyBorder="1" applyAlignment="1">
      <alignment vertical="center"/>
    </xf>
    <xf numFmtId="259" fontId="216" fillId="98" borderId="0" xfId="0" applyNumberFormat="1" applyFont="1" applyFill="1" applyBorder="1" applyAlignment="1">
      <alignment horizontal="center" vertical="center" wrapText="1"/>
    </xf>
    <xf numFmtId="258" fontId="216" fillId="98" borderId="0" xfId="20792" applyNumberFormat="1" applyFont="1" applyFill="1" applyBorder="1" applyAlignment="1">
      <alignment horizontal="center" vertical="center"/>
    </xf>
    <xf numFmtId="0" fontId="216" fillId="98" borderId="0" xfId="0" applyFont="1" applyFill="1"/>
    <xf numFmtId="0" fontId="216" fillId="98" borderId="0" xfId="0" applyFont="1" applyFill="1" applyBorder="1" applyAlignment="1">
      <alignment horizontal="center" vertical="center" wrapText="1"/>
    </xf>
    <xf numFmtId="261" fontId="252" fillId="49" borderId="0" xfId="0" applyNumberFormat="1" applyFont="1" applyFill="1" applyBorder="1" applyAlignment="1">
      <alignment horizontal="center" vertical="center" wrapText="1"/>
    </xf>
    <xf numFmtId="261" fontId="252" fillId="49" borderId="60" xfId="0" applyNumberFormat="1" applyFont="1" applyFill="1" applyBorder="1" applyAlignment="1">
      <alignment horizontal="center" vertical="center" wrapText="1"/>
    </xf>
    <xf numFmtId="0" fontId="216" fillId="98" borderId="0" xfId="0" applyFont="1" applyFill="1" applyAlignment="1">
      <alignment horizontal="center" vertical="center" wrapText="1"/>
    </xf>
    <xf numFmtId="261" fontId="263" fillId="98" borderId="0" xfId="0" applyNumberFormat="1" applyFont="1" applyFill="1" applyBorder="1" applyAlignment="1">
      <alignment horizontal="left" vertical="center"/>
    </xf>
    <xf numFmtId="261" fontId="263" fillId="98" borderId="0" xfId="0" applyNumberFormat="1" applyFont="1" applyFill="1" applyBorder="1" applyAlignment="1">
      <alignment horizontal="center" vertical="center"/>
    </xf>
    <xf numFmtId="261" fontId="250" fillId="49" borderId="0" xfId="0" applyNumberFormat="1" applyFont="1" applyFill="1" applyBorder="1" applyAlignment="1">
      <alignment horizontal="center" vertical="center"/>
    </xf>
    <xf numFmtId="261" fontId="252" fillId="49" borderId="0" xfId="0" applyNumberFormat="1" applyFont="1" applyFill="1" applyBorder="1" applyAlignment="1">
      <alignment horizontal="center" vertical="center"/>
    </xf>
    <xf numFmtId="261" fontId="244" fillId="49" borderId="0" xfId="0" applyNumberFormat="1" applyFont="1" applyFill="1" applyBorder="1" applyAlignment="1">
      <alignment horizontal="center" vertical="center"/>
    </xf>
    <xf numFmtId="0" fontId="247" fillId="49" borderId="3" xfId="0" applyFont="1" applyFill="1" applyBorder="1" applyAlignment="1">
      <alignment vertical="center"/>
    </xf>
    <xf numFmtId="261" fontId="252" fillId="49" borderId="3" xfId="0" applyNumberFormat="1" applyFont="1" applyFill="1" applyBorder="1" applyAlignment="1">
      <alignment horizontal="center" vertical="center"/>
    </xf>
    <xf numFmtId="261"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1" fontId="244" fillId="49" borderId="3" xfId="0" applyNumberFormat="1" applyFont="1" applyFill="1" applyBorder="1" applyAlignment="1">
      <alignment horizontal="center" vertical="center"/>
    </xf>
    <xf numFmtId="261" fontId="247" fillId="49" borderId="0" xfId="0" applyNumberFormat="1" applyFont="1" applyFill="1" applyBorder="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39" fillId="49" borderId="13" xfId="0" applyFont="1" applyFill="1" applyBorder="1" applyAlignment="1">
      <alignment horizontal="center" vertical="center"/>
    </xf>
    <xf numFmtId="0" fontId="239" fillId="49" borderId="3" xfId="0" applyFont="1" applyFill="1" applyBorder="1" applyAlignment="1">
      <alignment horizontal="center" vertical="center"/>
    </xf>
    <xf numFmtId="0" fontId="241" fillId="98" borderId="0" xfId="0" applyFont="1" applyFill="1" applyBorder="1" applyAlignment="1">
      <alignment horizontal="right" vertical="center"/>
    </xf>
    <xf numFmtId="0" fontId="248" fillId="98" borderId="18" xfId="0" applyFont="1" applyFill="1" applyBorder="1" applyAlignment="1">
      <alignment horizontal="right"/>
    </xf>
    <xf numFmtId="0" fontId="248" fillId="98" borderId="0" xfId="0" applyFont="1" applyFill="1" applyBorder="1" applyAlignment="1">
      <alignment horizontal="right"/>
    </xf>
    <xf numFmtId="0" fontId="213" fillId="98" borderId="0" xfId="0" applyFont="1" applyFill="1" applyBorder="1" applyAlignment="1">
      <alignment horizontal="center" wrapText="1"/>
    </xf>
    <xf numFmtId="0" fontId="216" fillId="98" borderId="0" xfId="0" applyFont="1" applyFill="1" applyAlignment="1">
      <alignment horizontal="center"/>
    </xf>
    <xf numFmtId="0" fontId="216" fillId="98" borderId="0" xfId="0" applyFont="1" applyFill="1" applyBorder="1" applyAlignment="1">
      <alignment horizontal="left" vertical="center"/>
    </xf>
    <xf numFmtId="0" fontId="216" fillId="98" borderId="0" xfId="0" applyFont="1" applyFill="1" applyBorder="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indent="1"/>
    </xf>
    <xf numFmtId="0" fontId="245" fillId="49" borderId="3" xfId="0" applyFont="1" applyFill="1" applyBorder="1" applyAlignment="1">
      <alignment horizontal="left"/>
    </xf>
    <xf numFmtId="0" fontId="216" fillId="98" borderId="0" xfId="0" applyFont="1" applyFill="1" applyBorder="1" applyAlignment="1">
      <alignment horizontal="right" vertical="center"/>
    </xf>
    <xf numFmtId="259" fontId="264" fillId="49" borderId="0" xfId="0" applyNumberFormat="1" applyFont="1" applyFill="1" applyBorder="1" applyAlignment="1">
      <alignment horizontal="center" vertical="center"/>
    </xf>
    <xf numFmtId="259" fontId="264" fillId="49" borderId="57" xfId="0" applyNumberFormat="1" applyFont="1" applyFill="1" applyBorder="1" applyAlignment="1">
      <alignment horizontal="center"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265" fontId="250" fillId="49" borderId="0" xfId="0" applyNumberFormat="1" applyFont="1" applyFill="1" applyBorder="1" applyAlignment="1">
      <alignment horizontal="center" vertical="center"/>
    </xf>
    <xf numFmtId="0" fontId="241" fillId="98" borderId="0" xfId="0" applyFont="1" applyFill="1" applyBorder="1" applyAlignment="1">
      <alignment horizontal="center" vertical="center" wrapText="1"/>
    </xf>
    <xf numFmtId="0" fontId="241" fillId="99" borderId="0" xfId="0" applyFont="1" applyFill="1" applyBorder="1" applyAlignment="1">
      <alignment horizontal="center" vertical="center" wrapText="1"/>
    </xf>
    <xf numFmtId="262" fontId="216" fillId="98" borderId="0" xfId="20791" applyNumberFormat="1" applyFont="1" applyFill="1" applyBorder="1" applyAlignment="1">
      <alignment horizontal="center"/>
    </xf>
    <xf numFmtId="262" fontId="241" fillId="98" borderId="0" xfId="20791" applyNumberFormat="1" applyFont="1" applyFill="1" applyBorder="1" applyAlignment="1">
      <alignment horizontal="center"/>
    </xf>
    <xf numFmtId="0" fontId="245" fillId="49" borderId="0" xfId="0" applyFont="1" applyFill="1" applyAlignment="1">
      <alignment horizontal="center"/>
    </xf>
    <xf numFmtId="9" fontId="216" fillId="98" borderId="0" xfId="20792" applyFont="1" applyFill="1" applyBorder="1" applyAlignment="1">
      <alignment horizontal="center" vertical="center"/>
    </xf>
    <xf numFmtId="37" fontId="216" fillId="98" borderId="0" xfId="0" applyNumberFormat="1" applyFont="1" applyFill="1" applyAlignment="1">
      <alignment horizontal="center"/>
    </xf>
    <xf numFmtId="263" fontId="216" fillId="98" borderId="0" xfId="34681" applyNumberFormat="1" applyFont="1" applyFill="1" applyAlignment="1">
      <alignment horizontal="center"/>
    </xf>
    <xf numFmtId="257" fontId="256" fillId="49" borderId="0" xfId="34681" applyNumberFormat="1" applyFont="1" applyFill="1" applyAlignment="1">
      <alignment horizontal="center"/>
    </xf>
    <xf numFmtId="41" fontId="0" fillId="49" borderId="0" xfId="0" applyNumberFormat="1" applyFill="1" applyBorder="1"/>
    <xf numFmtId="41" fontId="0" fillId="49" borderId="0" xfId="20794" applyFont="1" applyFill="1" applyBorder="1"/>
    <xf numFmtId="182" fontId="34" fillId="49" borderId="0" xfId="0" applyNumberFormat="1" applyFont="1" applyFill="1"/>
    <xf numFmtId="41" fontId="245" fillId="49" borderId="0" xfId="20794" applyFont="1" applyFill="1"/>
    <xf numFmtId="264" fontId="246" fillId="98" borderId="1" xfId="20792" applyNumberFormat="1" applyFont="1" applyFill="1" applyBorder="1" applyAlignment="1">
      <alignment horizontal="center" vertical="center"/>
    </xf>
    <xf numFmtId="264" fontId="246" fillId="98" borderId="13" xfId="20792" applyNumberFormat="1" applyFont="1" applyFill="1" applyBorder="1" applyAlignment="1">
      <alignment horizontal="center" vertical="center"/>
    </xf>
    <xf numFmtId="264" fontId="239" fillId="49" borderId="61" xfId="34688" applyNumberFormat="1" applyFont="1" applyFill="1" applyBorder="1" applyAlignment="1">
      <alignment horizontal="center" vertical="center"/>
    </xf>
    <xf numFmtId="269" fontId="252" fillId="49" borderId="0" xfId="34681" applyNumberFormat="1" applyFont="1" applyFill="1" applyAlignment="1">
      <alignment horizontal="center"/>
    </xf>
    <xf numFmtId="269"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8" fontId="256" fillId="49" borderId="1" xfId="34681" applyNumberFormat="1" applyFont="1" applyFill="1" applyBorder="1" applyAlignment="1">
      <alignment horizontal="center"/>
    </xf>
    <xf numFmtId="268" fontId="256" fillId="49" borderId="3" xfId="34681" applyNumberFormat="1" applyFont="1" applyFill="1" applyBorder="1" applyAlignment="1">
      <alignment horizontal="center"/>
    </xf>
    <xf numFmtId="259" fontId="216" fillId="98" borderId="0" xfId="0" applyNumberFormat="1" applyFont="1" applyFill="1" applyAlignment="1">
      <alignment horizontal="center" vertical="center" wrapText="1"/>
    </xf>
    <xf numFmtId="261" fontId="263" fillId="98" borderId="0" xfId="0" applyNumberFormat="1" applyFont="1" applyFill="1" applyAlignment="1">
      <alignment horizontal="center" vertical="center"/>
    </xf>
    <xf numFmtId="267" fontId="256" fillId="49" borderId="0" xfId="34681" applyNumberFormat="1" applyFont="1" applyFill="1" applyAlignment="1">
      <alignment horizontal="center"/>
    </xf>
    <xf numFmtId="37" fontId="241" fillId="98" borderId="0" xfId="0" applyNumberFormat="1" applyFont="1" applyFill="1" applyAlignment="1">
      <alignment horizontal="center"/>
    </xf>
    <xf numFmtId="263" fontId="241" fillId="98" borderId="0" xfId="34681" applyNumberFormat="1" applyFont="1" applyFill="1" applyAlignment="1">
      <alignment horizontal="center"/>
    </xf>
    <xf numFmtId="3" fontId="252" fillId="49" borderId="1" xfId="0" applyNumberFormat="1" applyFont="1" applyFill="1" applyBorder="1" applyAlignment="1">
      <alignment horizontal="center"/>
    </xf>
    <xf numFmtId="3" fontId="252" fillId="0" borderId="13" xfId="0" applyNumberFormat="1" applyFont="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0" xfId="0" applyNumberFormat="1" applyFont="1" applyFill="1" applyAlignment="1">
      <alignment horizontal="center"/>
    </xf>
    <xf numFmtId="263" fontId="256" fillId="49" borderId="0" xfId="34681" applyNumberFormat="1" applyFont="1" applyFill="1" applyAlignment="1">
      <alignment horizontal="center"/>
    </xf>
    <xf numFmtId="37" fontId="245" fillId="49" borderId="3" xfId="0" applyNumberFormat="1" applyFont="1" applyFill="1" applyBorder="1" applyAlignment="1">
      <alignment horizontal="center"/>
    </xf>
    <xf numFmtId="267" fontId="256" fillId="0" borderId="3" xfId="34681" applyNumberFormat="1" applyFont="1" applyBorder="1" applyAlignment="1">
      <alignment horizontal="center"/>
    </xf>
    <xf numFmtId="172" fontId="256" fillId="49" borderId="0" xfId="34681" applyNumberFormat="1" applyFont="1" applyFill="1" applyAlignment="1">
      <alignment horizontal="center"/>
    </xf>
    <xf numFmtId="9" fontId="256" fillId="49" borderId="0" xfId="34681" applyNumberFormat="1" applyFont="1" applyFill="1" applyAlignment="1">
      <alignment horizontal="center"/>
    </xf>
    <xf numFmtId="3" fontId="252" fillId="49" borderId="0" xfId="0" applyNumberFormat="1" applyFont="1" applyFill="1" applyAlignment="1">
      <alignment horizontal="center"/>
    </xf>
    <xf numFmtId="266" fontId="246" fillId="98" borderId="1" xfId="0" applyNumberFormat="1" applyFont="1" applyFill="1" applyBorder="1" applyAlignment="1">
      <alignment horizontal="center" vertical="center"/>
    </xf>
    <xf numFmtId="261" fontId="246" fillId="98" borderId="13" xfId="0" applyNumberFormat="1" applyFont="1" applyFill="1" applyBorder="1" applyAlignment="1">
      <alignment horizontal="left" vertical="center"/>
    </xf>
    <xf numFmtId="171" fontId="250" fillId="49" borderId="3" xfId="0" applyNumberFormat="1" applyFont="1" applyFill="1" applyBorder="1" applyAlignment="1">
      <alignment horizontal="center" vertical="center"/>
    </xf>
    <xf numFmtId="0" fontId="34" fillId="49" borderId="0" xfId="0" applyFont="1" applyFill="1" applyBorder="1"/>
    <xf numFmtId="259" fontId="245" fillId="49" borderId="0" xfId="0" applyNumberFormat="1" applyFont="1" applyFill="1" applyBorder="1"/>
    <xf numFmtId="171" fontId="216" fillId="98" borderId="0" xfId="0" applyNumberFormat="1" applyFont="1" applyFill="1" applyAlignment="1">
      <alignment horizontal="center" vertical="center" wrapText="1"/>
    </xf>
    <xf numFmtId="261" fontId="246" fillId="49" borderId="0" xfId="0" applyNumberFormat="1" applyFont="1" applyFill="1" applyBorder="1" applyAlignment="1">
      <alignment horizontal="center" vertical="center"/>
    </xf>
    <xf numFmtId="264" fontId="246" fillId="49" borderId="0" xfId="34688" applyNumberFormat="1" applyFont="1" applyFill="1" applyBorder="1" applyAlignment="1">
      <alignment horizontal="center" vertical="center"/>
    </xf>
    <xf numFmtId="264" fontId="238" fillId="49" borderId="0" xfId="34688" applyNumberFormat="1" applyFont="1" applyFill="1" applyBorder="1" applyAlignment="1">
      <alignment horizontal="center" vertical="center"/>
    </xf>
    <xf numFmtId="261" fontId="246" fillId="98" borderId="1" xfId="0" applyNumberFormat="1" applyFont="1" applyFill="1" applyBorder="1" applyAlignment="1">
      <alignment horizontal="center" vertical="center"/>
    </xf>
    <xf numFmtId="261" fontId="246" fillId="98" borderId="1" xfId="0" applyNumberFormat="1" applyFont="1" applyFill="1" applyBorder="1" applyAlignment="1">
      <alignment horizontal="left" vertical="center"/>
    </xf>
    <xf numFmtId="3" fontId="252" fillId="0" borderId="3" xfId="0" applyNumberFormat="1" applyFont="1" applyBorder="1" applyAlignment="1">
      <alignment horizontal="center"/>
    </xf>
    <xf numFmtId="3" fontId="252" fillId="49" borderId="3" xfId="0" applyNumberFormat="1" applyFont="1" applyFill="1" applyBorder="1" applyAlignment="1">
      <alignment horizontal="center"/>
    </xf>
    <xf numFmtId="261" fontId="246" fillId="98" borderId="13" xfId="0" applyNumberFormat="1" applyFont="1" applyFill="1" applyBorder="1" applyAlignment="1">
      <alignment horizontal="center" vertical="center"/>
    </xf>
    <xf numFmtId="264" fontId="239" fillId="49" borderId="0" xfId="34688" applyNumberFormat="1" applyFont="1" applyFill="1" applyBorder="1" applyAlignment="1">
      <alignment horizontal="center" vertical="center"/>
    </xf>
    <xf numFmtId="264" fontId="238" fillId="49" borderId="60" xfId="34688" applyNumberFormat="1" applyFont="1" applyFill="1" applyBorder="1" applyAlignment="1">
      <alignment horizontal="center" vertical="center"/>
    </xf>
    <xf numFmtId="264" fontId="239" fillId="49" borderId="60" xfId="34688" applyNumberFormat="1" applyFont="1" applyFill="1" applyBorder="1" applyAlignment="1">
      <alignment horizontal="center" vertical="center"/>
    </xf>
    <xf numFmtId="264" fontId="239" fillId="49" borderId="1" xfId="34688" applyNumberFormat="1" applyFont="1" applyFill="1" applyBorder="1" applyAlignment="1">
      <alignment horizontal="center" vertical="center"/>
    </xf>
    <xf numFmtId="258" fontId="246" fillId="98" borderId="1" xfId="34688" applyNumberFormat="1" applyFont="1" applyFill="1" applyBorder="1" applyAlignment="1">
      <alignment horizontal="center" vertical="center"/>
    </xf>
    <xf numFmtId="264" fontId="238" fillId="49" borderId="62" xfId="34688" applyNumberFormat="1" applyFont="1" applyFill="1" applyBorder="1" applyAlignment="1">
      <alignment horizontal="center" vertical="center"/>
    </xf>
    <xf numFmtId="257" fontId="256" fillId="49" borderId="3" xfId="34681" applyNumberFormat="1" applyFont="1" applyFill="1" applyBorder="1" applyAlignment="1">
      <alignment horizontal="center"/>
    </xf>
    <xf numFmtId="263" fontId="256" fillId="49" borderId="3" xfId="34681" applyNumberFormat="1" applyFont="1" applyFill="1" applyBorder="1" applyAlignment="1">
      <alignment horizontal="center"/>
    </xf>
    <xf numFmtId="172" fontId="252" fillId="49" borderId="3" xfId="34688" quotePrefix="1" applyNumberFormat="1" applyFont="1" applyFill="1" applyBorder="1" applyAlignment="1">
      <alignment horizontal="center"/>
    </xf>
    <xf numFmtId="172" fontId="252" fillId="49" borderId="0" xfId="34688" quotePrefix="1" applyNumberFormat="1" applyFont="1" applyFill="1" applyBorder="1" applyAlignment="1">
      <alignment horizontal="center"/>
    </xf>
    <xf numFmtId="172" fontId="258"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7" fontId="256" fillId="49" borderId="3" xfId="34681" applyNumberFormat="1" applyFont="1" applyFill="1" applyBorder="1" applyAlignment="1">
      <alignment horizontal="center"/>
    </xf>
    <xf numFmtId="263" fontId="256" fillId="49" borderId="13" xfId="34681" applyNumberFormat="1" applyFont="1" applyFill="1" applyBorder="1" applyAlignment="1">
      <alignment horizontal="center"/>
    </xf>
    <xf numFmtId="267" fontId="256" fillId="49" borderId="1" xfId="34681" applyNumberFormat="1" applyFont="1" applyFill="1" applyBorder="1" applyAlignment="1">
      <alignment horizontal="center"/>
    </xf>
    <xf numFmtId="263" fontId="256" fillId="49" borderId="1" xfId="34681" applyNumberFormat="1" applyFont="1" applyFill="1" applyBorder="1" applyAlignment="1">
      <alignment horizontal="center"/>
    </xf>
    <xf numFmtId="9" fontId="256" fillId="49" borderId="3" xfId="34681" applyNumberFormat="1" applyFont="1" applyFill="1" applyBorder="1" applyAlignment="1">
      <alignment horizontal="center"/>
    </xf>
    <xf numFmtId="259" fontId="256" fillId="49" borderId="3" xfId="34681" applyNumberFormat="1" applyFont="1" applyFill="1" applyBorder="1" applyAlignment="1">
      <alignment horizontal="center"/>
    </xf>
    <xf numFmtId="258" fontId="239" fillId="49" borderId="0" xfId="20792" applyNumberFormat="1" applyFont="1" applyFill="1" applyBorder="1" applyAlignment="1">
      <alignment horizontal="center" vertical="center"/>
    </xf>
    <xf numFmtId="9" fontId="239" fillId="49" borderId="60" xfId="20792" applyFont="1" applyFill="1" applyBorder="1" applyAlignment="1">
      <alignment horizontal="center" vertical="center"/>
    </xf>
    <xf numFmtId="259" fontId="245" fillId="49" borderId="0" xfId="0" applyNumberFormat="1" applyFont="1" applyFill="1"/>
    <xf numFmtId="272" fontId="0" fillId="49" borderId="0" xfId="20794" applyNumberFormat="1" applyFont="1" applyFill="1" applyBorder="1"/>
    <xf numFmtId="265" fontId="34" fillId="49" borderId="0" xfId="0" applyNumberFormat="1" applyFont="1" applyFill="1" applyBorder="1"/>
    <xf numFmtId="269" fontId="256" fillId="49" borderId="3" xfId="34681" applyNumberFormat="1" applyFont="1" applyFill="1" applyBorder="1" applyAlignment="1">
      <alignment horizontal="center"/>
    </xf>
    <xf numFmtId="259" fontId="267" fillId="49" borderId="0" xfId="0" applyNumberFormat="1" applyFont="1" applyFill="1" applyBorder="1" applyAlignment="1">
      <alignment horizontal="center" vertical="center"/>
    </xf>
    <xf numFmtId="259" fontId="0" fillId="49" borderId="60" xfId="0" applyNumberFormat="1" applyFill="1" applyBorder="1"/>
    <xf numFmtId="270" fontId="250" fillId="49" borderId="0" xfId="20794" applyNumberFormat="1" applyFont="1" applyFill="1" applyBorder="1" applyAlignment="1">
      <alignment horizontal="center" vertical="center"/>
    </xf>
    <xf numFmtId="171" fontId="245" fillId="49" borderId="0" xfId="0" applyNumberFormat="1" applyFont="1" applyFill="1" applyBorder="1"/>
    <xf numFmtId="172" fontId="245" fillId="49" borderId="0" xfId="20792" applyNumberFormat="1" applyFont="1" applyFill="1" applyBorder="1"/>
    <xf numFmtId="271" fontId="250" fillId="49" borderId="0" xfId="20794" applyNumberFormat="1" applyFont="1" applyFill="1" applyBorder="1" applyAlignment="1">
      <alignment horizontal="center" vertical="center"/>
    </xf>
    <xf numFmtId="0" fontId="241" fillId="98" borderId="0" xfId="0" applyFont="1" applyFill="1" applyAlignment="1">
      <alignment horizontal="center" vertical="center" wrapText="1"/>
    </xf>
    <xf numFmtId="0" fontId="241" fillId="98" borderId="0" xfId="0" applyFont="1" applyFill="1" applyBorder="1" applyAlignment="1">
      <alignment horizontal="center" vertical="center"/>
    </xf>
    <xf numFmtId="0" fontId="241" fillId="99" borderId="0" xfId="0" applyFont="1" applyFill="1" applyBorder="1" applyAlignment="1">
      <alignment horizontal="center"/>
    </xf>
    <xf numFmtId="0" fontId="241" fillId="99" borderId="0" xfId="0" applyFont="1" applyFill="1" applyAlignment="1">
      <alignment horizontal="center" vertical="center" wrapText="1"/>
    </xf>
    <xf numFmtId="0" fontId="262" fillId="98" borderId="0" xfId="0" applyFont="1" applyFill="1" applyAlignment="1">
      <alignment vertical="center"/>
    </xf>
    <xf numFmtId="0" fontId="262" fillId="98" borderId="0" xfId="0" applyFont="1" applyFill="1" applyBorder="1" applyAlignment="1">
      <alignment vertical="center"/>
    </xf>
    <xf numFmtId="0" fontId="262" fillId="98" borderId="0" xfId="0" applyFont="1" applyFill="1" applyAlignment="1">
      <alignment horizontal="center" vertical="center" wrapText="1"/>
    </xf>
    <xf numFmtId="0" fontId="262" fillId="98" borderId="0" xfId="0" applyFont="1" applyFill="1" applyBorder="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5" fontId="252" fillId="49" borderId="13" xfId="0" applyNumberFormat="1" applyFont="1" applyFill="1" applyBorder="1" applyAlignment="1">
      <alignment horizontal="center" vertical="center"/>
    </xf>
    <xf numFmtId="265" fontId="252" fillId="49" borderId="1" xfId="0" applyNumberFormat="1" applyFont="1" applyFill="1" applyBorder="1" applyAlignment="1">
      <alignment horizontal="center" vertical="center"/>
    </xf>
    <xf numFmtId="265" fontId="244" fillId="49" borderId="13" xfId="0" applyNumberFormat="1" applyFont="1" applyFill="1" applyBorder="1" applyAlignment="1">
      <alignment horizontal="center" vertical="center"/>
    </xf>
    <xf numFmtId="265"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265" fontId="250" fillId="49" borderId="13" xfId="0" applyNumberFormat="1" applyFont="1" applyFill="1" applyBorder="1" applyAlignment="1">
      <alignment horizontal="center" vertical="center"/>
    </xf>
    <xf numFmtId="0" fontId="250" fillId="49" borderId="1" xfId="0" applyFont="1" applyFill="1" applyBorder="1" applyAlignment="1">
      <alignment horizontal="center" vertical="center"/>
    </xf>
    <xf numFmtId="0" fontId="239" fillId="49" borderId="0" xfId="0" applyFont="1" applyFill="1" applyBorder="1" applyAlignment="1">
      <alignment vertical="center"/>
    </xf>
    <xf numFmtId="0" fontId="239" fillId="49" borderId="0" xfId="0" applyFont="1" applyFill="1" applyBorder="1" applyAlignment="1">
      <alignment horizontal="center" vertical="center"/>
    </xf>
    <xf numFmtId="171" fontId="250" fillId="49" borderId="13" xfId="0" applyNumberFormat="1" applyFont="1" applyFill="1" applyBorder="1" applyAlignment="1">
      <alignment horizontal="center" vertical="center"/>
    </xf>
    <xf numFmtId="171" fontId="250" fillId="49" borderId="0" xfId="0" applyNumberFormat="1" applyFont="1" applyFill="1" applyBorder="1" applyAlignment="1">
      <alignment horizontal="center" vertical="center"/>
    </xf>
    <xf numFmtId="171" fontId="250" fillId="49" borderId="1" xfId="0" applyNumberFormat="1" applyFont="1" applyFill="1" applyBorder="1" applyAlignment="1">
      <alignment horizontal="center" vertical="center"/>
    </xf>
    <xf numFmtId="171" fontId="239" fillId="49" borderId="13" xfId="0" applyNumberFormat="1" applyFont="1" applyFill="1" applyBorder="1" applyAlignment="1">
      <alignment horizontal="center" vertical="center"/>
    </xf>
    <xf numFmtId="171" fontId="239" fillId="49" borderId="0" xfId="0" applyNumberFormat="1" applyFont="1" applyFill="1" applyBorder="1" applyAlignment="1">
      <alignment horizontal="center" vertical="center"/>
    </xf>
    <xf numFmtId="171" fontId="239" fillId="49" borderId="1" xfId="0" applyNumberFormat="1" applyFont="1" applyFill="1" applyBorder="1" applyAlignment="1">
      <alignment horizontal="center" vertical="center"/>
    </xf>
    <xf numFmtId="265" fontId="250" fillId="49" borderId="1" xfId="0" applyNumberFormat="1" applyFont="1" applyFill="1" applyBorder="1" applyAlignment="1">
      <alignment horizontal="center" vertical="center"/>
    </xf>
    <xf numFmtId="265" fontId="250" fillId="49" borderId="0" xfId="0" applyNumberFormat="1" applyFont="1" applyFill="1" applyBorder="1" applyAlignment="1">
      <alignment horizontal="center" vertical="center"/>
    </xf>
    <xf numFmtId="0" fontId="266" fillId="49" borderId="13" xfId="0" applyFont="1" applyFill="1" applyBorder="1" applyAlignment="1">
      <alignment vertical="center" wrapText="1"/>
    </xf>
    <xf numFmtId="0" fontId="239" fillId="49" borderId="3" xfId="0" applyFont="1" applyFill="1" applyBorder="1" applyAlignment="1">
      <alignment vertical="center" wrapText="1"/>
    </xf>
    <xf numFmtId="0" fontId="239" fillId="49" borderId="0" xfId="0" applyFont="1" applyFill="1" applyBorder="1" applyAlignment="1">
      <alignment horizontal="left" vertical="center"/>
    </xf>
    <xf numFmtId="265" fontId="239" fillId="49" borderId="0" xfId="0" applyNumberFormat="1" applyFont="1" applyFill="1" applyBorder="1" applyAlignment="1">
      <alignment horizontal="center"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0" fontId="250" fillId="49" borderId="13" xfId="0" applyFont="1" applyFill="1" applyBorder="1" applyAlignment="1">
      <alignment horizontal="center" vertical="center"/>
    </xf>
    <xf numFmtId="265" fontId="239" fillId="49" borderId="13" xfId="0" applyNumberFormat="1" applyFont="1" applyFill="1" applyBorder="1" applyAlignment="1">
      <alignment horizontal="center" vertical="center"/>
    </xf>
    <xf numFmtId="265" fontId="239" fillId="49" borderId="1" xfId="0" applyNumberFormat="1" applyFont="1" applyFill="1" applyBorder="1" applyAlignment="1">
      <alignment horizontal="center" vertical="center"/>
    </xf>
    <xf numFmtId="0" fontId="216" fillId="98" borderId="0" xfId="0" applyFont="1" applyFill="1" applyBorder="1" applyAlignment="1">
      <alignment horizontal="center" vertical="center"/>
    </xf>
    <xf numFmtId="0" fontId="216" fillId="98" borderId="0" xfId="0" applyFont="1" applyFill="1" applyAlignment="1">
      <alignment horizontal="left" vertical="center" wrapText="1"/>
    </xf>
    <xf numFmtId="0" fontId="216" fillId="98" borderId="0" xfId="0" applyFont="1" applyFill="1" applyBorder="1" applyAlignment="1">
      <alignment horizontal="left" vertical="center" wrapText="1"/>
    </xf>
    <xf numFmtId="0" fontId="236" fillId="49" borderId="0" xfId="0" applyFont="1" applyFill="1" applyBorder="1" applyAlignment="1">
      <alignment horizontal="left" vertical="top" wrapText="1"/>
    </xf>
    <xf numFmtId="0" fontId="216" fillId="98" borderId="13" xfId="0" applyFont="1" applyFill="1" applyBorder="1" applyAlignment="1">
      <alignment horizontal="center" vertical="center" wrapText="1"/>
    </xf>
    <xf numFmtId="0" fontId="216" fillId="98" borderId="13" xfId="0" applyFont="1" applyFill="1" applyBorder="1" applyAlignment="1">
      <alignment horizontal="center" vertical="center"/>
    </xf>
    <xf numFmtId="0" fontId="216" fillId="98" borderId="0" xfId="0" applyFont="1" applyFill="1" applyBorder="1" applyAlignment="1">
      <alignment horizontal="left" vertical="center"/>
    </xf>
    <xf numFmtId="0" fontId="259" fillId="49" borderId="0" xfId="0" applyFont="1" applyFill="1" applyBorder="1" applyAlignment="1">
      <alignment horizontal="left" vertical="top" wrapText="1"/>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5A89C2"/>
      <color rgb="FF35FD2B"/>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276225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s%20Trimestrales/2021/2021-Q2%20Reportes%20Trimestrales%20-/Cifras%20Relevantes%20Financieras%20CSAV_web%202Q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Balance"/>
      <sheetName val="Mov. HLAG"/>
      <sheetName val="Estado de Resultado"/>
      <sheetName val="Flujo de Caja"/>
      <sheetName val="Indices 1"/>
      <sheetName val="Indices 2"/>
      <sheetName val="Indices 3"/>
      <sheetName val="Hapag-LLoyd"/>
    </sheetNames>
    <sheetDataSet>
      <sheetData sheetId="0">
        <row r="1">
          <cell r="C1" t="str">
            <v>al 30 de junio de</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workbookViewId="0">
      <selection activeCell="C8" sqref="C8:F14"/>
    </sheetView>
  </sheetViews>
  <sheetFormatPr baseColWidth="10" defaultColWidth="9.109375" defaultRowHeight="13.8"/>
  <cols>
    <col min="1" max="1" width="21.6640625" style="9" bestFit="1" customWidth="1"/>
    <col min="2" max="2" width="8" style="9" customWidth="1"/>
    <col min="3" max="4" width="9.109375" style="9"/>
    <col min="5" max="6" width="7" style="9" customWidth="1"/>
    <col min="7" max="16384" width="9.109375" style="9"/>
  </cols>
  <sheetData>
    <row r="1" spans="1:6" ht="15" customHeight="1">
      <c r="A1" s="209" t="s">
        <v>110</v>
      </c>
      <c r="B1" s="27"/>
      <c r="C1" s="209" t="s">
        <v>134</v>
      </c>
      <c r="D1" s="209"/>
      <c r="E1" s="208" t="s">
        <v>7</v>
      </c>
      <c r="F1" s="208"/>
    </row>
    <row r="2" spans="1:6" ht="15" customHeight="1">
      <c r="A2" s="209"/>
      <c r="B2" s="27"/>
      <c r="C2" s="126">
        <v>2022</v>
      </c>
      <c r="D2" s="126">
        <v>2021</v>
      </c>
      <c r="E2" s="45" t="s">
        <v>9</v>
      </c>
      <c r="F2" s="46" t="s">
        <v>107</v>
      </c>
    </row>
    <row r="3" spans="1:6">
      <c r="A3" s="18" t="s">
        <v>117</v>
      </c>
      <c r="B3" s="42" t="s">
        <v>26</v>
      </c>
      <c r="C3" s="120">
        <f>+'Estado de Resultado'!B8</f>
        <v>2834.2649999999999</v>
      </c>
      <c r="D3" s="200">
        <f>+'Estado de Resultado'!C8</f>
        <v>982.83399999999995</v>
      </c>
      <c r="E3" s="29">
        <f>+C3/D3-1</f>
        <v>1.8837677573221927</v>
      </c>
      <c r="F3" s="30">
        <f>+C3-D3</f>
        <v>1851.431</v>
      </c>
    </row>
    <row r="4" spans="1:6">
      <c r="A4" s="33" t="s">
        <v>113</v>
      </c>
      <c r="B4" s="43" t="s">
        <v>26</v>
      </c>
      <c r="C4" s="121">
        <f>+'Estado de Resultado'!B12</f>
        <v>2788.5349999999999</v>
      </c>
      <c r="D4" s="34">
        <f>+'Estado de Resultado'!C12</f>
        <v>974.15</v>
      </c>
      <c r="E4" s="35">
        <f>+C4/D4-1</f>
        <v>1.8625314376636042</v>
      </c>
      <c r="F4" s="36">
        <f>+C4-D4</f>
        <v>1814.3849999999998</v>
      </c>
    </row>
    <row r="6" spans="1:6" ht="15" customHeight="1">
      <c r="A6" s="206" t="s">
        <v>109</v>
      </c>
      <c r="B6" s="26"/>
      <c r="C6" s="206" t="s">
        <v>134</v>
      </c>
      <c r="D6" s="206"/>
      <c r="E6" s="207" t="s">
        <v>7</v>
      </c>
      <c r="F6" s="207"/>
    </row>
    <row r="7" spans="1:6" ht="15" customHeight="1">
      <c r="A7" s="206"/>
      <c r="B7" s="26"/>
      <c r="C7" s="125">
        <v>2022</v>
      </c>
      <c r="D7" s="125">
        <v>2021</v>
      </c>
      <c r="E7" s="47" t="s">
        <v>9</v>
      </c>
      <c r="F7" s="48" t="s">
        <v>107</v>
      </c>
    </row>
    <row r="8" spans="1:6">
      <c r="A8" s="14" t="s">
        <v>83</v>
      </c>
      <c r="B8" s="42" t="s">
        <v>26</v>
      </c>
      <c r="C8" s="31">
        <f>+'Hapag-LLoyd'!C11</f>
        <v>18562</v>
      </c>
      <c r="D8" s="32">
        <f>+'Hapag-LLoyd'!D11</f>
        <v>10551</v>
      </c>
      <c r="E8" s="29">
        <f>+'Hapag-LLoyd'!E11</f>
        <v>0.75926452468960282</v>
      </c>
      <c r="F8" s="30">
        <f>+'Hapag-LLoyd'!F11</f>
        <v>8011</v>
      </c>
    </row>
    <row r="9" spans="1:6">
      <c r="A9" s="14" t="s">
        <v>3</v>
      </c>
      <c r="B9" s="42" t="s">
        <v>26</v>
      </c>
      <c r="C9" s="31">
        <f>+'Hapag-LLoyd'!C13</f>
        <v>10942</v>
      </c>
      <c r="D9" s="32">
        <f>+'Hapag-LLoyd'!D13</f>
        <v>4240</v>
      </c>
      <c r="E9" s="29">
        <f>+'Hapag-LLoyd'!E13</f>
        <v>1.5806603773584906</v>
      </c>
      <c r="F9" s="30">
        <f>+'Hapag-LLoyd'!F13</f>
        <v>6702</v>
      </c>
    </row>
    <row r="10" spans="1:6">
      <c r="A10" s="14" t="s">
        <v>4</v>
      </c>
      <c r="B10" s="42" t="s">
        <v>26</v>
      </c>
      <c r="C10" s="31">
        <f>+'Hapag-LLoyd'!C14</f>
        <v>9919</v>
      </c>
      <c r="D10" s="32">
        <f>+'Hapag-LLoyd'!D14</f>
        <v>3487</v>
      </c>
      <c r="E10" s="29">
        <f>+'Hapag-LLoyd'!E14</f>
        <v>1.8445655291081158</v>
      </c>
      <c r="F10" s="30">
        <f>+'Hapag-LLoyd'!F14</f>
        <v>6432</v>
      </c>
    </row>
    <row r="11" spans="1:6">
      <c r="A11" s="14" t="s">
        <v>114</v>
      </c>
      <c r="B11" s="42" t="s">
        <v>26</v>
      </c>
      <c r="C11" s="31">
        <f>+'Hapag-LLoyd'!C15</f>
        <v>9466</v>
      </c>
      <c r="D11" s="32">
        <f>+'Hapag-LLoyd'!D15</f>
        <v>3284</v>
      </c>
      <c r="E11" s="29">
        <f>+'Hapag-LLoyd'!E15</f>
        <v>1.882460414129111</v>
      </c>
      <c r="F11" s="30">
        <f>+'Hapag-LLoyd'!F15</f>
        <v>6182</v>
      </c>
    </row>
    <row r="12" spans="1:6">
      <c r="A12" s="14" t="s">
        <v>115</v>
      </c>
      <c r="B12" s="42" t="s">
        <v>111</v>
      </c>
      <c r="C12" s="31">
        <f>+'Hapag-LLoyd'!C9</f>
        <v>2855</v>
      </c>
      <c r="D12" s="32">
        <f>+'Hapag-LLoyd'!D9</f>
        <v>1612</v>
      </c>
      <c r="E12" s="29">
        <f>+'Hapag-LLoyd'!E9</f>
        <v>0.77109181141439209</v>
      </c>
      <c r="F12" s="30">
        <f>+'Hapag-LLoyd'!F9</f>
        <v>1243</v>
      </c>
    </row>
    <row r="13" spans="1:6">
      <c r="A13" s="14" t="s">
        <v>82</v>
      </c>
      <c r="B13" s="42" t="s">
        <v>116</v>
      </c>
      <c r="C13" s="31">
        <f>+'Hapag-LLoyd'!C10</f>
        <v>6012</v>
      </c>
      <c r="D13" s="32">
        <f>+'Hapag-LLoyd'!D10</f>
        <v>6004</v>
      </c>
      <c r="E13" s="29">
        <f>+'Hapag-LLoyd'!E10</f>
        <v>1.3324450366423157E-3</v>
      </c>
      <c r="F13" s="30">
        <f>+'Hapag-LLoyd'!F10</f>
        <v>8</v>
      </c>
    </row>
    <row r="14" spans="1:6">
      <c r="A14" s="37" t="s">
        <v>112</v>
      </c>
      <c r="B14" s="44" t="str">
        <f>+'Hapag-LLoyd'!B8</f>
        <v>USD/t</v>
      </c>
      <c r="C14" s="38">
        <f>+'Hapag-LLoyd'!C8</f>
        <v>703</v>
      </c>
      <c r="D14" s="39">
        <f>+'Hapag-LLoyd'!D8</f>
        <v>421</v>
      </c>
      <c r="E14" s="40">
        <f>+'Hapag-LLoyd'!E8</f>
        <v>0.66983372921615203</v>
      </c>
      <c r="F14" s="41">
        <f>+'Hapag-LLoyd'!F8</f>
        <v>282</v>
      </c>
    </row>
  </sheetData>
  <mergeCells count="6">
    <mergeCell ref="A6:A7"/>
    <mergeCell ref="E6:F6"/>
    <mergeCell ref="E1:F1"/>
    <mergeCell ref="A1:A2"/>
    <mergeCell ref="C1:D1"/>
    <mergeCell ref="C6:D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H29"/>
  <sheetViews>
    <sheetView workbookViewId="0">
      <selection activeCell="H12" sqref="H12"/>
    </sheetView>
  </sheetViews>
  <sheetFormatPr baseColWidth="10" defaultColWidth="9.109375" defaultRowHeight="13.2"/>
  <cols>
    <col min="1" max="1" width="28.88671875" style="1" customWidth="1"/>
    <col min="2" max="2" width="20.6640625" style="1" bestFit="1" customWidth="1"/>
    <col min="3" max="3" width="23.6640625" style="1" bestFit="1" customWidth="1"/>
    <col min="4" max="4" width="12" style="1" bestFit="1" customWidth="1"/>
    <col min="5" max="5" width="7.5546875" style="1" bestFit="1" customWidth="1"/>
    <col min="6" max="16384" width="9.109375" style="1"/>
  </cols>
  <sheetData>
    <row r="1" spans="1:8" ht="15" customHeight="1">
      <c r="A1" s="210" t="s">
        <v>6</v>
      </c>
      <c r="B1" s="212" t="s">
        <v>135</v>
      </c>
      <c r="C1" s="212" t="s">
        <v>121</v>
      </c>
      <c r="D1" s="212" t="s">
        <v>7</v>
      </c>
      <c r="E1" s="212"/>
    </row>
    <row r="2" spans="1:8" ht="15" customHeight="1">
      <c r="A2" s="211"/>
      <c r="B2" s="212"/>
      <c r="C2" s="213"/>
      <c r="D2" s="213"/>
      <c r="E2" s="213"/>
    </row>
    <row r="3" spans="1:8" ht="13.8">
      <c r="A3" s="50"/>
      <c r="B3" s="63" t="s">
        <v>8</v>
      </c>
      <c r="C3" s="64" t="s">
        <v>8</v>
      </c>
      <c r="D3" s="52" t="s">
        <v>9</v>
      </c>
      <c r="E3" s="53" t="s">
        <v>8</v>
      </c>
      <c r="H3" s="75"/>
    </row>
    <row r="4" spans="1:8" s="8" customFormat="1" ht="13.8">
      <c r="A4" s="50" t="s">
        <v>10</v>
      </c>
      <c r="B4" s="57">
        <v>641.053</v>
      </c>
      <c r="C4" s="60">
        <v>25.401</v>
      </c>
      <c r="D4" s="61">
        <f>+B4/C4-1</f>
        <v>24.237313491594819</v>
      </c>
      <c r="E4" s="62">
        <f>+B4-C4</f>
        <v>615.65200000000004</v>
      </c>
      <c r="H4" s="76"/>
    </row>
    <row r="5" spans="1:8" ht="13.8">
      <c r="A5" s="5" t="s">
        <v>11</v>
      </c>
      <c r="B5" s="54">
        <v>136.381</v>
      </c>
      <c r="C5" s="28">
        <v>23.687999999999999</v>
      </c>
      <c r="D5" s="59">
        <f t="shared" ref="D5:D11" si="0">+B5/C5-1</f>
        <v>4.7573877068557922</v>
      </c>
      <c r="E5" s="66">
        <f t="shared" ref="E5:E11" si="1">+B5-C5</f>
        <v>112.693</v>
      </c>
      <c r="H5" s="75"/>
    </row>
    <row r="6" spans="1:8" ht="13.8">
      <c r="A6" s="56" t="s">
        <v>139</v>
      </c>
      <c r="B6" s="57">
        <v>495.52300000000002</v>
      </c>
      <c r="C6" s="58">
        <v>0.249</v>
      </c>
      <c r="D6" s="195">
        <f>+B6/C6-1</f>
        <v>1989.0522088353414</v>
      </c>
      <c r="E6" s="66">
        <f t="shared" ref="E6" si="2">+B6-C6</f>
        <v>495.274</v>
      </c>
      <c r="H6" s="75"/>
    </row>
    <row r="7" spans="1:8" ht="13.8">
      <c r="A7" s="56" t="s">
        <v>12</v>
      </c>
      <c r="B7" s="57">
        <v>9.1489999999999991</v>
      </c>
      <c r="C7" s="58">
        <v>1.4640000000000002</v>
      </c>
      <c r="D7" s="59">
        <f t="shared" si="0"/>
        <v>5.2493169398907087</v>
      </c>
      <c r="E7" s="66">
        <f t="shared" si="1"/>
        <v>7.6849999999999987</v>
      </c>
      <c r="H7" s="75"/>
    </row>
    <row r="8" spans="1:8" s="8" customFormat="1" ht="13.8">
      <c r="A8" s="3" t="s">
        <v>13</v>
      </c>
      <c r="B8" s="54">
        <v>6909.5680000000002</v>
      </c>
      <c r="C8" s="55">
        <v>5999.8069999999998</v>
      </c>
      <c r="D8" s="61">
        <f t="shared" si="0"/>
        <v>0.15163171082003135</v>
      </c>
      <c r="E8" s="62">
        <f t="shared" si="1"/>
        <v>909.76100000000042</v>
      </c>
      <c r="H8" s="76"/>
    </row>
    <row r="9" spans="1:8" ht="13.8">
      <c r="A9" s="56" t="s">
        <v>14</v>
      </c>
      <c r="B9" s="57">
        <v>6639.5529999999999</v>
      </c>
      <c r="C9" s="58">
        <v>5748.7979999999998</v>
      </c>
      <c r="D9" s="59">
        <f t="shared" si="0"/>
        <v>0.15494630355771766</v>
      </c>
      <c r="E9" s="66">
        <f t="shared" si="1"/>
        <v>890.75500000000011</v>
      </c>
      <c r="H9" s="75"/>
    </row>
    <row r="10" spans="1:8" ht="13.8">
      <c r="A10" s="5" t="s">
        <v>15</v>
      </c>
      <c r="B10" s="54">
        <v>257.255</v>
      </c>
      <c r="C10" s="28">
        <v>240.32</v>
      </c>
      <c r="D10" s="59">
        <f t="shared" si="0"/>
        <v>7.0468541944074481E-2</v>
      </c>
      <c r="E10" s="66">
        <f t="shared" si="1"/>
        <v>16.935000000000002</v>
      </c>
      <c r="H10" s="75"/>
    </row>
    <row r="11" spans="1:8" ht="13.8">
      <c r="A11" s="56" t="s">
        <v>16</v>
      </c>
      <c r="B11" s="57">
        <f>+B8-B9-B10</f>
        <v>12.760000000000332</v>
      </c>
      <c r="C11" s="58">
        <f>+C8-C9-C10</f>
        <v>10.689000000000021</v>
      </c>
      <c r="D11" s="59">
        <f t="shared" si="0"/>
        <v>0.19375058471328521</v>
      </c>
      <c r="E11" s="66">
        <f t="shared" si="1"/>
        <v>2.0710000000003106</v>
      </c>
    </row>
    <row r="12" spans="1:8" s="8" customFormat="1" ht="15" customHeight="1">
      <c r="A12" s="83" t="s">
        <v>17</v>
      </c>
      <c r="B12" s="84">
        <f>+B4+B8</f>
        <v>7550.6210000000001</v>
      </c>
      <c r="C12" s="84">
        <f>+C4+C8</f>
        <v>6025.2079999999996</v>
      </c>
      <c r="D12" s="85">
        <f>+B12/C12-1</f>
        <v>0.25317184070657817</v>
      </c>
      <c r="E12" s="146">
        <f>+B12-C12</f>
        <v>1525.4130000000005</v>
      </c>
    </row>
    <row r="13" spans="1:8">
      <c r="A13" s="49"/>
      <c r="B13" s="201">
        <f>+B6+B10</f>
        <v>752.77800000000002</v>
      </c>
      <c r="C13" s="49"/>
      <c r="D13" s="49"/>
      <c r="E13" s="49"/>
    </row>
    <row r="14" spans="1:8" ht="15" customHeight="1">
      <c r="A14" s="210" t="s">
        <v>18</v>
      </c>
      <c r="B14" s="212" t="s">
        <v>135</v>
      </c>
      <c r="C14" s="212" t="s">
        <v>121</v>
      </c>
      <c r="D14" s="212" t="s">
        <v>7</v>
      </c>
      <c r="E14" s="212"/>
    </row>
    <row r="15" spans="1:8" ht="15" customHeight="1">
      <c r="A15" s="211"/>
      <c r="B15" s="212"/>
      <c r="C15" s="213"/>
      <c r="D15" s="213"/>
      <c r="E15" s="213"/>
    </row>
    <row r="16" spans="1:8" ht="13.5" customHeight="1">
      <c r="A16" s="50"/>
      <c r="B16" s="51" t="s">
        <v>8</v>
      </c>
      <c r="C16" s="52" t="s">
        <v>8</v>
      </c>
      <c r="D16" s="52" t="s">
        <v>9</v>
      </c>
      <c r="E16" s="53" t="s">
        <v>8</v>
      </c>
    </row>
    <row r="17" spans="1:7" s="8" customFormat="1" ht="13.8">
      <c r="A17" s="3" t="s">
        <v>19</v>
      </c>
      <c r="B17" s="54">
        <v>1455.89</v>
      </c>
      <c r="C17" s="55">
        <v>987.88699999999994</v>
      </c>
      <c r="D17" s="61">
        <f t="shared" ref="D17:D26" si="3">+B17/C17-1</f>
        <v>0.47374142994087398</v>
      </c>
      <c r="E17" s="62">
        <f t="shared" ref="E17:E25" si="4">+B17-C17</f>
        <v>468.00300000000016</v>
      </c>
    </row>
    <row r="18" spans="1:7" ht="13.8">
      <c r="A18" s="56" t="s">
        <v>20</v>
      </c>
      <c r="B18" s="57">
        <v>563.23299999999995</v>
      </c>
      <c r="C18" s="58">
        <v>460.92</v>
      </c>
      <c r="D18" s="59">
        <f t="shared" si="3"/>
        <v>0.22197561398941223</v>
      </c>
      <c r="E18" s="66">
        <f t="shared" si="4"/>
        <v>102.31299999999993</v>
      </c>
    </row>
    <row r="19" spans="1:7" ht="13.8">
      <c r="A19" s="56" t="s">
        <v>140</v>
      </c>
      <c r="B19" s="57">
        <v>31.280999999999999</v>
      </c>
      <c r="C19" s="58">
        <v>7.6029999999999998</v>
      </c>
      <c r="D19" s="59">
        <f t="shared" ref="D19" si="5">+B19/C19-1</f>
        <v>3.1142969880310405</v>
      </c>
      <c r="E19" s="66">
        <f t="shared" ref="E19:E20" si="6">+B19-C19</f>
        <v>23.677999999999997</v>
      </c>
    </row>
    <row r="20" spans="1:7" ht="13.8">
      <c r="A20" s="56" t="s">
        <v>141</v>
      </c>
      <c r="B20" s="57">
        <v>15.907999999999999</v>
      </c>
      <c r="C20" s="58">
        <v>4.0000000000000001E-3</v>
      </c>
      <c r="D20" s="59">
        <f>+B20/C20-1</f>
        <v>3976</v>
      </c>
      <c r="E20" s="66">
        <f t="shared" si="6"/>
        <v>15.904</v>
      </c>
    </row>
    <row r="21" spans="1:7" ht="13.8">
      <c r="A21" s="5" t="s">
        <v>12</v>
      </c>
      <c r="B21" s="54">
        <f>+B17-B18-B19-B20</f>
        <v>845.46800000000019</v>
      </c>
      <c r="C21" s="28">
        <f>+C17-C18-C19-C20</f>
        <v>519.3599999999999</v>
      </c>
      <c r="D21" s="59">
        <f t="shared" si="3"/>
        <v>0.62790357362908256</v>
      </c>
      <c r="E21" s="66">
        <f t="shared" si="4"/>
        <v>326.10800000000029</v>
      </c>
    </row>
    <row r="22" spans="1:7" s="8" customFormat="1" ht="13.8">
      <c r="A22" s="50" t="s">
        <v>21</v>
      </c>
      <c r="B22" s="57">
        <v>108.569</v>
      </c>
      <c r="C22" s="60">
        <v>154.65199999999999</v>
      </c>
      <c r="D22" s="61">
        <f t="shared" si="3"/>
        <v>-0.29797868763417212</v>
      </c>
      <c r="E22" s="62">
        <f t="shared" si="4"/>
        <v>-46.082999999999984</v>
      </c>
    </row>
    <row r="23" spans="1:7" ht="13.8">
      <c r="A23" s="5" t="s">
        <v>22</v>
      </c>
      <c r="B23" s="54">
        <v>99.524000000000001</v>
      </c>
      <c r="C23" s="28">
        <v>139.38999999999999</v>
      </c>
      <c r="D23" s="59">
        <f t="shared" si="3"/>
        <v>-0.28600330009326347</v>
      </c>
      <c r="E23" s="66">
        <f t="shared" si="4"/>
        <v>-39.865999999999985</v>
      </c>
    </row>
    <row r="24" spans="1:7" ht="13.8">
      <c r="A24" s="56" t="s">
        <v>12</v>
      </c>
      <c r="B24" s="57">
        <f>+B22-B23</f>
        <v>9.0450000000000017</v>
      </c>
      <c r="C24" s="58">
        <f>+C22-C23</f>
        <v>15.262</v>
      </c>
      <c r="D24" s="59">
        <f t="shared" si="3"/>
        <v>-0.40735159218975225</v>
      </c>
      <c r="E24" s="66">
        <f t="shared" si="4"/>
        <v>-6.2169999999999987</v>
      </c>
    </row>
    <row r="25" spans="1:7" s="8" customFormat="1" ht="13.8">
      <c r="A25" s="70" t="s">
        <v>23</v>
      </c>
      <c r="B25" s="57">
        <v>5986.1620000000003</v>
      </c>
      <c r="C25" s="60">
        <v>4882.6689999999999</v>
      </c>
      <c r="D25" s="61">
        <f t="shared" si="3"/>
        <v>0.22600200832782247</v>
      </c>
      <c r="E25" s="62">
        <f t="shared" si="4"/>
        <v>1103.4930000000004</v>
      </c>
    </row>
    <row r="26" spans="1:7" s="8" customFormat="1" ht="15" customHeight="1">
      <c r="A26" s="83" t="s">
        <v>24</v>
      </c>
      <c r="B26" s="84">
        <f>+B25+B22+B17</f>
        <v>7550.621000000001</v>
      </c>
      <c r="C26" s="84">
        <f>+C25+C22+C17</f>
        <v>6025.2079999999996</v>
      </c>
      <c r="D26" s="85">
        <f t="shared" si="3"/>
        <v>0.25317184070657839</v>
      </c>
      <c r="E26" s="146">
        <f>+B26-C26</f>
        <v>1525.4130000000014</v>
      </c>
    </row>
    <row r="27" spans="1:7" ht="13.8">
      <c r="A27" s="5"/>
      <c r="B27" s="205"/>
      <c r="C27" s="202"/>
      <c r="D27" s="194"/>
      <c r="E27" s="65"/>
      <c r="F27" s="2"/>
      <c r="G27" s="2"/>
    </row>
    <row r="28" spans="1:7" ht="13.8">
      <c r="B28" s="197"/>
      <c r="C28" s="197"/>
      <c r="D28" s="194"/>
      <c r="E28" s="65"/>
      <c r="F28" s="2"/>
      <c r="G28" s="2"/>
    </row>
    <row r="29" spans="1:7">
      <c r="B29" s="136"/>
      <c r="C29" s="136"/>
    </row>
  </sheetData>
  <mergeCells count="8">
    <mergeCell ref="A1:A2"/>
    <mergeCell ref="B1:B2"/>
    <mergeCell ref="C1:C2"/>
    <mergeCell ref="D1:E2"/>
    <mergeCell ref="A14:A15"/>
    <mergeCell ref="B14:B15"/>
    <mergeCell ref="C14:C15"/>
    <mergeCell ref="D14:E1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9"/>
  <sheetViews>
    <sheetView workbookViewId="0">
      <selection activeCell="B3" sqref="B3:B9"/>
    </sheetView>
  </sheetViews>
  <sheetFormatPr baseColWidth="10" defaultColWidth="9.109375" defaultRowHeight="13.2"/>
  <cols>
    <col min="1" max="1" width="57.109375" style="1" customWidth="1"/>
    <col min="2" max="2" width="11.109375" style="1" customWidth="1"/>
    <col min="3" max="16384" width="9.109375" style="1"/>
  </cols>
  <sheetData>
    <row r="1" spans="1:2">
      <c r="A1" s="6"/>
      <c r="B1" s="7"/>
    </row>
    <row r="2" spans="1:2" ht="14.4">
      <c r="A2" s="86" t="s">
        <v>25</v>
      </c>
      <c r="B2" s="87" t="s">
        <v>26</v>
      </c>
    </row>
    <row r="3" spans="1:2" ht="18.75" customHeight="1">
      <c r="A3" s="83" t="s">
        <v>122</v>
      </c>
      <c r="B3" s="84">
        <v>5748.7979999999998</v>
      </c>
    </row>
    <row r="4" spans="1:2" ht="13.8">
      <c r="A4" s="67" t="s">
        <v>124</v>
      </c>
      <c r="B4" s="89">
        <v>2834.2649999999999</v>
      </c>
    </row>
    <row r="5" spans="1:2" ht="13.8">
      <c r="A5" s="67" t="s">
        <v>28</v>
      </c>
      <c r="B5" s="89">
        <v>47.021000000000001</v>
      </c>
    </row>
    <row r="6" spans="1:2" ht="13.8">
      <c r="A6" s="73" t="s">
        <v>146</v>
      </c>
      <c r="B6" s="89">
        <v>-1989.7750000000001</v>
      </c>
    </row>
    <row r="7" spans="1:2" ht="13.8">
      <c r="A7" s="68" t="s">
        <v>29</v>
      </c>
      <c r="B7" s="89">
        <v>-0.75600000000000001</v>
      </c>
    </row>
    <row r="8" spans="1:2" ht="13.8">
      <c r="A8" s="67" t="s">
        <v>30</v>
      </c>
      <c r="B8" s="88">
        <f>+B4+B5+B7+B6</f>
        <v>890.75500000000011</v>
      </c>
    </row>
    <row r="9" spans="1:2" ht="19.5" customHeight="1">
      <c r="A9" s="83" t="s">
        <v>147</v>
      </c>
      <c r="B9" s="84">
        <f>+B3+B8</f>
        <v>6639.5529999999999</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6"/>
  <sheetViews>
    <sheetView workbookViewId="0">
      <selection activeCell="B4" sqref="B4:E12"/>
    </sheetView>
  </sheetViews>
  <sheetFormatPr baseColWidth="10" defaultColWidth="9.109375" defaultRowHeight="13.8"/>
  <cols>
    <col min="1" max="1" width="51" style="9" bestFit="1" customWidth="1"/>
    <col min="2" max="16384" width="9.109375" style="9"/>
  </cols>
  <sheetData>
    <row r="1" spans="1:5" ht="14.4" customHeight="1">
      <c r="A1" s="215" t="s">
        <v>118</v>
      </c>
      <c r="B1" s="214" t="str">
        <f>+[1]Resumen!C1</f>
        <v>al 30 de junio de</v>
      </c>
      <c r="C1" s="214"/>
      <c r="D1" s="214" t="s">
        <v>7</v>
      </c>
      <c r="E1" s="214"/>
    </row>
    <row r="2" spans="1:5" ht="14.4" customHeight="1">
      <c r="A2" s="215"/>
      <c r="B2" s="90">
        <v>2022</v>
      </c>
      <c r="C2" s="90">
        <v>2021</v>
      </c>
      <c r="D2" s="214"/>
      <c r="E2" s="214"/>
    </row>
    <row r="3" spans="1:5" ht="14.4" customHeight="1">
      <c r="A3" s="10"/>
      <c r="B3" s="13" t="s">
        <v>8</v>
      </c>
      <c r="C3" s="11" t="s">
        <v>8</v>
      </c>
      <c r="D3" s="12" t="s">
        <v>9</v>
      </c>
      <c r="E3" s="11" t="s">
        <v>8</v>
      </c>
    </row>
    <row r="4" spans="1:5" ht="14.4" customHeight="1">
      <c r="A4" s="78" t="s">
        <v>31</v>
      </c>
      <c r="B4" s="81">
        <v>-21.535</v>
      </c>
      <c r="C4" s="79">
        <v>-9.3420000000000005</v>
      </c>
      <c r="D4" s="59">
        <f>+B4/C4-1</f>
        <v>1.3051809034467992</v>
      </c>
      <c r="E4" s="66">
        <f>+B4-C4</f>
        <v>-12.193</v>
      </c>
    </row>
    <row r="5" spans="1:5" ht="14.4" customHeight="1">
      <c r="A5" s="77" t="s">
        <v>32</v>
      </c>
      <c r="B5" s="93">
        <v>2.012</v>
      </c>
      <c r="C5" s="79">
        <v>0.3</v>
      </c>
      <c r="D5" s="59">
        <f t="shared" ref="D5:D10" si="0">+B5/C5-1</f>
        <v>5.706666666666667</v>
      </c>
      <c r="E5" s="66">
        <f t="shared" ref="E5:E12" si="1">+B5-C5</f>
        <v>1.712</v>
      </c>
    </row>
    <row r="6" spans="1:5" ht="14.4" customHeight="1">
      <c r="A6" s="80" t="s">
        <v>33</v>
      </c>
      <c r="B6" s="81">
        <f>+B4+B5</f>
        <v>-19.523</v>
      </c>
      <c r="C6" s="82">
        <f>+C4+C5</f>
        <v>-9.0419999999999998</v>
      </c>
      <c r="D6" s="61">
        <f t="shared" si="0"/>
        <v>1.1591462065914619</v>
      </c>
      <c r="E6" s="62">
        <f t="shared" si="1"/>
        <v>-10.481</v>
      </c>
    </row>
    <row r="7" spans="1:5" ht="14.4" customHeight="1">
      <c r="A7" s="78" t="s">
        <v>34</v>
      </c>
      <c r="B7" s="81">
        <v>-11.274000000000001</v>
      </c>
      <c r="C7" s="79">
        <v>-5.8039999999999994</v>
      </c>
      <c r="D7" s="59">
        <f t="shared" si="0"/>
        <v>0.94245348035837395</v>
      </c>
      <c r="E7" s="66">
        <f t="shared" si="1"/>
        <v>-5.4700000000000015</v>
      </c>
    </row>
    <row r="8" spans="1:5" ht="14.4" customHeight="1">
      <c r="A8" s="77" t="s">
        <v>35</v>
      </c>
      <c r="B8" s="93">
        <v>2834.2649999999999</v>
      </c>
      <c r="C8" s="65">
        <v>982.83399999999995</v>
      </c>
      <c r="D8" s="59">
        <f t="shared" si="0"/>
        <v>1.8837677573221927</v>
      </c>
      <c r="E8" s="66">
        <f t="shared" si="1"/>
        <v>1851.431</v>
      </c>
    </row>
    <row r="9" spans="1:5" ht="14.4" customHeight="1">
      <c r="A9" s="78" t="s">
        <v>36</v>
      </c>
      <c r="B9" s="81">
        <v>-7.9580000000000002</v>
      </c>
      <c r="C9" s="79">
        <v>-8.1910000000000007</v>
      </c>
      <c r="D9" s="59">
        <f t="shared" si="0"/>
        <v>-2.8445855206934545E-2</v>
      </c>
      <c r="E9" s="66">
        <f t="shared" si="1"/>
        <v>0.23300000000000054</v>
      </c>
    </row>
    <row r="10" spans="1:5" ht="14.4" customHeight="1">
      <c r="A10" s="78" t="s">
        <v>37</v>
      </c>
      <c r="B10" s="81">
        <v>-6.9550000000000001</v>
      </c>
      <c r="C10" s="79">
        <v>14.349</v>
      </c>
      <c r="D10" s="59">
        <f t="shared" si="0"/>
        <v>-1.484702766743327</v>
      </c>
      <c r="E10" s="66">
        <f t="shared" si="1"/>
        <v>-21.304000000000002</v>
      </c>
    </row>
    <row r="11" spans="1:5" ht="14.4" customHeight="1">
      <c r="A11" s="78" t="s">
        <v>125</v>
      </c>
      <c r="B11" s="81">
        <v>-0.02</v>
      </c>
      <c r="C11" s="79">
        <v>4.0000000000000001E-3</v>
      </c>
      <c r="D11" s="59">
        <f>+B11/C11-1</f>
        <v>-6</v>
      </c>
      <c r="E11" s="66">
        <f t="shared" si="1"/>
        <v>-2.4E-2</v>
      </c>
    </row>
    <row r="12" spans="1:5" ht="16.8" customHeight="1">
      <c r="A12" s="91" t="s">
        <v>38</v>
      </c>
      <c r="B12" s="92">
        <v>2788.5349999999999</v>
      </c>
      <c r="C12" s="92">
        <v>974.15</v>
      </c>
      <c r="D12" s="130">
        <f>+B12/C12-1</f>
        <v>1.8625314376636042</v>
      </c>
      <c r="E12" s="147">
        <f t="shared" si="1"/>
        <v>1814.3849999999998</v>
      </c>
    </row>
    <row r="13" spans="1:5">
      <c r="B13" s="14"/>
      <c r="C13" s="14"/>
      <c r="D13" s="14"/>
      <c r="E13" s="14"/>
    </row>
    <row r="14" spans="1:5">
      <c r="B14" s="203"/>
      <c r="C14" s="14"/>
      <c r="D14" s="14"/>
      <c r="E14" s="14"/>
    </row>
    <row r="15" spans="1:5">
      <c r="B15" s="14"/>
      <c r="C15" s="14"/>
      <c r="D15" s="194"/>
      <c r="E15" s="65"/>
    </row>
    <row r="16" spans="1:5">
      <c r="B16" s="14"/>
      <c r="C16" s="14"/>
      <c r="D16" s="14"/>
      <c r="E16" s="14"/>
    </row>
  </sheetData>
  <mergeCells count="3">
    <mergeCell ref="B1:C1"/>
    <mergeCell ref="D1:E2"/>
    <mergeCell ref="A1: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9"/>
  <sheetViews>
    <sheetView workbookViewId="0">
      <selection activeCell="D30" sqref="D30"/>
    </sheetView>
  </sheetViews>
  <sheetFormatPr baseColWidth="10" defaultColWidth="9.109375" defaultRowHeight="13.8"/>
  <cols>
    <col min="1" max="1" width="50.88671875" style="9" bestFit="1" customWidth="1"/>
    <col min="2" max="3" width="13.6640625" style="9" customWidth="1"/>
    <col min="4" max="5" width="9.109375" style="9"/>
    <col min="6" max="16384" width="9.109375" style="14"/>
  </cols>
  <sheetData>
    <row r="1" spans="1:5" ht="15.75" customHeight="1">
      <c r="A1" s="215" t="s">
        <v>119</v>
      </c>
      <c r="B1" s="214" t="str">
        <f>+[1]Resumen!C1</f>
        <v>al 30 de junio de</v>
      </c>
      <c r="C1" s="214"/>
      <c r="D1" s="214" t="s">
        <v>7</v>
      </c>
      <c r="E1" s="214"/>
    </row>
    <row r="2" spans="1:5" ht="14.4">
      <c r="A2" s="215"/>
      <c r="B2" s="90">
        <v>2022</v>
      </c>
      <c r="C2" s="90">
        <v>2021</v>
      </c>
      <c r="D2" s="214"/>
      <c r="E2" s="214"/>
    </row>
    <row r="3" spans="1:5" ht="14.4">
      <c r="A3" s="172" t="s">
        <v>131</v>
      </c>
      <c r="B3" s="167">
        <v>23.687999999999999</v>
      </c>
      <c r="C3" s="167">
        <v>81.668000000000006</v>
      </c>
      <c r="D3" s="180">
        <f>+B3/C3-1</f>
        <v>-0.70994759269236418</v>
      </c>
      <c r="E3" s="171">
        <f>+B3-C3</f>
        <v>-57.980000000000004</v>
      </c>
    </row>
    <row r="4" spans="1:5" s="15" customFormat="1">
      <c r="A4" s="96" t="s">
        <v>39</v>
      </c>
      <c r="B4" s="97">
        <f>+B5+B6+B7</f>
        <v>-17.940000000000001</v>
      </c>
      <c r="C4" s="98">
        <f>+C5+C6+C7</f>
        <v>-7.4539999999999997</v>
      </c>
      <c r="D4" s="181">
        <f>+B4/C4-1</f>
        <v>1.4067614703514892</v>
      </c>
      <c r="E4" s="98">
        <f>+B4-C4</f>
        <v>-10.486000000000001</v>
      </c>
    </row>
    <row r="5" spans="1:5">
      <c r="A5" s="99" t="s">
        <v>40</v>
      </c>
      <c r="B5" s="97">
        <v>2E-3</v>
      </c>
      <c r="C5" s="100">
        <v>0.30399999999999999</v>
      </c>
      <c r="D5" s="178">
        <f t="shared" ref="D5:D17" si="0">+B5/C5-1</f>
        <v>-0.99342105263157898</v>
      </c>
      <c r="E5" s="100">
        <f t="shared" ref="E5:E17" si="1">+B5-C5</f>
        <v>-0.30199999999999999</v>
      </c>
    </row>
    <row r="6" spans="1:5">
      <c r="A6" s="99" t="s">
        <v>41</v>
      </c>
      <c r="B6" s="97">
        <v>-17.936</v>
      </c>
      <c r="C6" s="100">
        <v>-7.5579999999999998</v>
      </c>
      <c r="D6" s="178">
        <f t="shared" si="0"/>
        <v>1.3731145805768721</v>
      </c>
      <c r="E6" s="100">
        <f t="shared" si="1"/>
        <v>-10.378</v>
      </c>
    </row>
    <row r="7" spans="1:5">
      <c r="A7" s="73" t="s">
        <v>42</v>
      </c>
      <c r="B7" s="94">
        <v>-6.0000000000000001E-3</v>
      </c>
      <c r="C7" s="95">
        <v>-0.2</v>
      </c>
      <c r="D7" s="178">
        <f t="shared" si="0"/>
        <v>-0.97</v>
      </c>
      <c r="E7" s="100">
        <f t="shared" si="1"/>
        <v>0.19400000000000001</v>
      </c>
    </row>
    <row r="8" spans="1:5" s="15" customFormat="1">
      <c r="A8" s="96" t="s">
        <v>43</v>
      </c>
      <c r="B8" s="97">
        <f>+B9+B10+B11</f>
        <v>1467.6940000000002</v>
      </c>
      <c r="C8" s="98">
        <f>+C9+C10+C11</f>
        <v>218.85900000000001</v>
      </c>
      <c r="D8" s="177">
        <f t="shared" si="0"/>
        <v>5.7061167235526078</v>
      </c>
      <c r="E8" s="98">
        <f t="shared" si="1"/>
        <v>1248.8350000000003</v>
      </c>
    </row>
    <row r="9" spans="1:5">
      <c r="A9" s="99" t="s">
        <v>126</v>
      </c>
      <c r="B9" s="97">
        <v>2.3709999999999996</v>
      </c>
      <c r="C9" s="100">
        <v>0</v>
      </c>
      <c r="D9" s="178" t="s">
        <v>27</v>
      </c>
      <c r="E9" s="100">
        <f t="shared" ref="E9" si="2">+B9-C9</f>
        <v>2.3709999999999996</v>
      </c>
    </row>
    <row r="10" spans="1:5">
      <c r="A10" s="73" t="s">
        <v>143</v>
      </c>
      <c r="B10" s="94">
        <v>1464.972</v>
      </c>
      <c r="C10" s="95">
        <v>218.749</v>
      </c>
      <c r="D10" s="178">
        <f>+B10/C10-1</f>
        <v>5.6970454722078729</v>
      </c>
      <c r="E10" s="100">
        <f t="shared" ref="E10" si="3">+B10-C10</f>
        <v>1246.223</v>
      </c>
    </row>
    <row r="11" spans="1:5">
      <c r="A11" s="99" t="s">
        <v>46</v>
      </c>
      <c r="B11" s="97">
        <v>0.35099999999999998</v>
      </c>
      <c r="C11" s="100">
        <v>0.11</v>
      </c>
      <c r="D11" s="178">
        <f t="shared" si="0"/>
        <v>2.1909090909090909</v>
      </c>
      <c r="E11" s="100">
        <f t="shared" si="1"/>
        <v>0.24099999999999999</v>
      </c>
    </row>
    <row r="12" spans="1:5" s="15" customFormat="1">
      <c r="A12" s="10" t="s">
        <v>44</v>
      </c>
      <c r="B12" s="94">
        <f>+SUM(B13:B16)</f>
        <v>-1305.2269999999999</v>
      </c>
      <c r="C12" s="101">
        <f>+SUM(C13:C16)</f>
        <v>-248.37699999999998</v>
      </c>
      <c r="D12" s="177">
        <f t="shared" si="0"/>
        <v>4.255023613297527</v>
      </c>
      <c r="E12" s="98">
        <f t="shared" si="1"/>
        <v>-1056.8499999999999</v>
      </c>
    </row>
    <row r="13" spans="1:5" s="15" customFormat="1">
      <c r="A13" s="99" t="s">
        <v>142</v>
      </c>
      <c r="B13" s="97">
        <v>519.30399999999997</v>
      </c>
      <c r="C13" s="100">
        <v>1</v>
      </c>
      <c r="D13" s="178">
        <f t="shared" ref="D13" si="4">+B13/C13-1</f>
        <v>518.30399999999997</v>
      </c>
      <c r="E13" s="100">
        <f t="shared" ref="E13" si="5">+B13-C13</f>
        <v>518.30399999999997</v>
      </c>
    </row>
    <row r="14" spans="1:5">
      <c r="A14" s="99" t="s">
        <v>127</v>
      </c>
      <c r="B14" s="97">
        <v>-455</v>
      </c>
      <c r="C14" s="100">
        <v>-76</v>
      </c>
      <c r="D14" s="140">
        <f t="shared" si="0"/>
        <v>4.9868421052631575</v>
      </c>
      <c r="E14" s="100">
        <f t="shared" si="1"/>
        <v>-379</v>
      </c>
    </row>
    <row r="15" spans="1:5">
      <c r="A15" s="99" t="s">
        <v>144</v>
      </c>
      <c r="B15" s="97">
        <v>-1355.127</v>
      </c>
      <c r="C15" s="100">
        <v>-167.58099999999999</v>
      </c>
      <c r="D15" s="140">
        <f t="shared" ref="D15" si="6">+B15/C15-1</f>
        <v>7.0864000095476225</v>
      </c>
      <c r="E15" s="100">
        <f t="shared" ref="E15" si="7">+B15-C15</f>
        <v>-1187.546</v>
      </c>
    </row>
    <row r="16" spans="1:5">
      <c r="A16" s="99" t="s">
        <v>45</v>
      </c>
      <c r="B16" s="97">
        <v>-14.404</v>
      </c>
      <c r="C16" s="100">
        <v>-5.7960000000000003</v>
      </c>
      <c r="D16" s="179">
        <f t="shared" si="0"/>
        <v>1.4851621808143545</v>
      </c>
      <c r="E16" s="100">
        <f t="shared" si="1"/>
        <v>-8.6080000000000005</v>
      </c>
    </row>
    <row r="17" spans="1:5">
      <c r="A17" s="96" t="s">
        <v>128</v>
      </c>
      <c r="B17" s="97">
        <v>-31.834</v>
      </c>
      <c r="C17" s="100">
        <v>-0.45500000000000002</v>
      </c>
      <c r="D17" s="179">
        <f t="shared" si="0"/>
        <v>68.964835164835165</v>
      </c>
      <c r="E17" s="100">
        <f t="shared" si="1"/>
        <v>-31.379000000000001</v>
      </c>
    </row>
    <row r="18" spans="1:5">
      <c r="A18" s="163" t="s">
        <v>129</v>
      </c>
      <c r="B18" s="175">
        <v>112.693</v>
      </c>
      <c r="C18" s="175">
        <v>-37.427</v>
      </c>
      <c r="D18" s="139">
        <f>+B18/C18-1</f>
        <v>-4.0110080957597454</v>
      </c>
      <c r="E18" s="175">
        <f>+B18-C18</f>
        <v>150.12</v>
      </c>
    </row>
    <row r="19" spans="1:5" ht="17.25" customHeight="1">
      <c r="A19" s="172" t="s">
        <v>130</v>
      </c>
      <c r="B19" s="162">
        <f>+B3+B18</f>
        <v>136.381</v>
      </c>
      <c r="C19" s="162">
        <f>+C3+C18</f>
        <v>44.241000000000007</v>
      </c>
      <c r="D19" s="138">
        <f>+B19/C19-1</f>
        <v>2.0826834836463908</v>
      </c>
      <c r="E19" s="171">
        <f>+B19-C19</f>
        <v>92.139999999999986</v>
      </c>
    </row>
    <row r="20" spans="1:5">
      <c r="A20" s="14"/>
      <c r="B20" s="16"/>
      <c r="C20" s="14"/>
      <c r="D20" s="176"/>
      <c r="E20" s="95"/>
    </row>
    <row r="21" spans="1:5">
      <c r="A21" s="14"/>
      <c r="B21" s="166"/>
      <c r="C21" s="166"/>
      <c r="D21" s="176"/>
      <c r="E21" s="95"/>
    </row>
    <row r="22" spans="1:5">
      <c r="B22" s="196"/>
      <c r="C22" s="196"/>
      <c r="D22" s="176"/>
      <c r="E22" s="95"/>
    </row>
    <row r="23" spans="1:5">
      <c r="B23" s="137"/>
      <c r="D23" s="170"/>
      <c r="E23" s="101"/>
    </row>
    <row r="24" spans="1:5">
      <c r="B24" s="196"/>
      <c r="D24" s="169"/>
      <c r="E24" s="168"/>
    </row>
    <row r="25" spans="1:5">
      <c r="D25" s="169"/>
      <c r="E25" s="168"/>
    </row>
    <row r="26" spans="1:5">
      <c r="D26" s="14"/>
      <c r="E26" s="14"/>
    </row>
    <row r="27" spans="1:5">
      <c r="D27" s="14"/>
      <c r="E27" s="14"/>
    </row>
    <row r="28" spans="1:5">
      <c r="D28" s="14"/>
      <c r="E28" s="14"/>
    </row>
    <row r="29" spans="1:5">
      <c r="D29" s="14"/>
      <c r="E29" s="14"/>
    </row>
  </sheetData>
  <mergeCells count="3">
    <mergeCell ref="B1:C1"/>
    <mergeCell ref="D1:E2"/>
    <mergeCell ref="A1:A2"/>
  </mergeCells>
  <pageMargins left="0.7" right="0.7" top="0.75" bottom="0.75" header="0.3" footer="0.3"/>
  <ignoredErrors>
    <ignoredError sqref="B12:C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5"/>
  <sheetViews>
    <sheetView workbookViewId="0">
      <selection activeCell="D3" sqref="D3:E4"/>
    </sheetView>
  </sheetViews>
  <sheetFormatPr baseColWidth="10" defaultColWidth="9.109375" defaultRowHeight="13.8"/>
  <cols>
    <col min="1" max="1" width="17" style="9" bestFit="1" customWidth="1"/>
    <col min="2" max="2" width="9.109375" style="9"/>
    <col min="3" max="3" width="20.44140625" style="9" customWidth="1"/>
    <col min="4" max="5" width="19" style="9" customWidth="1"/>
    <col min="6" max="16384" width="9.109375" style="9"/>
  </cols>
  <sheetData>
    <row r="1" spans="1:5" ht="15" customHeight="1">
      <c r="A1" s="225" t="s">
        <v>120</v>
      </c>
      <c r="B1" s="90"/>
      <c r="C1" s="90"/>
      <c r="D1" s="214" t="s">
        <v>136</v>
      </c>
      <c r="E1" s="214" t="s">
        <v>123</v>
      </c>
    </row>
    <row r="2" spans="1:5" ht="14.4">
      <c r="A2" s="226"/>
      <c r="B2" s="90"/>
      <c r="C2" s="90"/>
      <c r="D2" s="224"/>
      <c r="E2" s="224"/>
    </row>
    <row r="3" spans="1:5">
      <c r="A3" s="216" t="s">
        <v>47</v>
      </c>
      <c r="B3" s="218" t="s">
        <v>48</v>
      </c>
      <c r="C3" s="102" t="s">
        <v>49</v>
      </c>
      <c r="D3" s="220">
        <f>+Balance!B4/Balance!B17</f>
        <v>0.44031691954749325</v>
      </c>
      <c r="E3" s="222">
        <v>2.5999999999999999E-2</v>
      </c>
    </row>
    <row r="4" spans="1:5">
      <c r="A4" s="217"/>
      <c r="B4" s="219"/>
      <c r="C4" s="103" t="s">
        <v>50</v>
      </c>
      <c r="D4" s="221"/>
      <c r="E4" s="223"/>
    </row>
    <row r="5" spans="1:5">
      <c r="A5" s="14"/>
      <c r="B5" s="14"/>
      <c r="C5" s="14"/>
      <c r="D5" s="14"/>
      <c r="E5" s="14"/>
    </row>
  </sheetData>
  <mergeCells count="7">
    <mergeCell ref="A3:A4"/>
    <mergeCell ref="B3:B4"/>
    <mergeCell ref="D3:D4"/>
    <mergeCell ref="E3:E4"/>
    <mergeCell ref="D1:D2"/>
    <mergeCell ref="E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F16"/>
  <sheetViews>
    <sheetView workbookViewId="0">
      <selection activeCell="G29" sqref="G29"/>
    </sheetView>
  </sheetViews>
  <sheetFormatPr baseColWidth="10" defaultColWidth="9.109375" defaultRowHeight="13.2"/>
  <cols>
    <col min="1" max="1" width="25.33203125" style="17" bestFit="1" customWidth="1"/>
    <col min="2" max="2" width="9.109375" style="17"/>
    <col min="3" max="3" width="24.88671875" style="17" bestFit="1" customWidth="1"/>
    <col min="4" max="5" width="13.109375" style="17" customWidth="1"/>
    <col min="6" max="16384" width="9.109375" style="17"/>
  </cols>
  <sheetData>
    <row r="1" spans="1:6" ht="39.6">
      <c r="A1" s="71" t="s">
        <v>51</v>
      </c>
      <c r="B1" s="71"/>
      <c r="C1" s="71"/>
      <c r="D1" s="72" t="s">
        <v>137</v>
      </c>
      <c r="E1" s="72" t="s">
        <v>121</v>
      </c>
    </row>
    <row r="2" spans="1:6" ht="13.8">
      <c r="A2" s="227" t="s">
        <v>52</v>
      </c>
      <c r="B2" s="229" t="s">
        <v>48</v>
      </c>
      <c r="C2" s="104" t="s">
        <v>53</v>
      </c>
      <c r="D2" s="231">
        <f>+(Balance!B17+Balance!B22)/Balance!B25</f>
        <v>0.2613459174676529</v>
      </c>
      <c r="E2" s="229">
        <v>0.23400000000000001</v>
      </c>
    </row>
    <row r="3" spans="1:6" ht="13.8">
      <c r="A3" s="228"/>
      <c r="B3" s="230"/>
      <c r="C3" s="105" t="s">
        <v>54</v>
      </c>
      <c r="D3" s="241"/>
      <c r="E3" s="230"/>
    </row>
    <row r="4" spans="1:6" ht="13.8">
      <c r="A4" s="233" t="s">
        <v>55</v>
      </c>
      <c r="B4" s="234" t="s">
        <v>48</v>
      </c>
      <c r="C4" s="22" t="s">
        <v>50</v>
      </c>
      <c r="D4" s="242">
        <f>+Balance!B17/(Balance!B17+Balance!B22)</f>
        <v>0.93060284737407628</v>
      </c>
      <c r="E4" s="234">
        <v>0.86499999999999999</v>
      </c>
    </row>
    <row r="5" spans="1:6" ht="13.8">
      <c r="A5" s="233"/>
      <c r="B5" s="234"/>
      <c r="C5" s="74" t="s">
        <v>53</v>
      </c>
      <c r="D5" s="242"/>
      <c r="E5" s="234"/>
    </row>
    <row r="6" spans="1:6" ht="13.8">
      <c r="A6" s="227" t="s">
        <v>56</v>
      </c>
      <c r="B6" s="229" t="s">
        <v>48</v>
      </c>
      <c r="C6" s="104" t="s">
        <v>57</v>
      </c>
      <c r="D6" s="231">
        <f>1-D4</f>
        <v>6.9397152625923719E-2</v>
      </c>
      <c r="E6" s="229">
        <v>0.13500000000000001</v>
      </c>
      <c r="F6" s="69"/>
    </row>
    <row r="7" spans="1:6" ht="13.8">
      <c r="A7" s="228"/>
      <c r="B7" s="230"/>
      <c r="C7" s="105" t="s">
        <v>53</v>
      </c>
      <c r="D7" s="232"/>
      <c r="E7" s="230"/>
      <c r="F7" s="69"/>
    </row>
    <row r="8" spans="1:6" ht="13.8">
      <c r="A8" s="227" t="s">
        <v>58</v>
      </c>
      <c r="B8" s="229" t="s">
        <v>48</v>
      </c>
      <c r="C8" s="106" t="s">
        <v>59</v>
      </c>
      <c r="D8" s="235">
        <v>241.5</v>
      </c>
      <c r="E8" s="238">
        <v>262.27999999999997</v>
      </c>
    </row>
    <row r="9" spans="1:6" ht="13.8">
      <c r="A9" s="233"/>
      <c r="B9" s="234"/>
      <c r="C9" s="74" t="s">
        <v>60</v>
      </c>
      <c r="D9" s="236"/>
      <c r="E9" s="239"/>
      <c r="F9" s="69"/>
    </row>
    <row r="10" spans="1:6" ht="13.8">
      <c r="A10" s="228"/>
      <c r="B10" s="230"/>
      <c r="C10" s="105" t="s">
        <v>61</v>
      </c>
      <c r="D10" s="237"/>
      <c r="E10" s="240"/>
      <c r="F10" s="69"/>
    </row>
    <row r="11" spans="1:6">
      <c r="D11" s="165"/>
      <c r="E11" s="165"/>
      <c r="F11" s="165"/>
    </row>
    <row r="12" spans="1:6">
      <c r="D12" s="198"/>
      <c r="E12" s="198"/>
      <c r="F12" s="165"/>
    </row>
    <row r="13" spans="1:6">
      <c r="C13" s="165"/>
      <c r="D13" s="165"/>
      <c r="E13" s="165"/>
      <c r="F13" s="165"/>
    </row>
    <row r="14" spans="1:6">
      <c r="D14" s="165"/>
      <c r="E14" s="165"/>
      <c r="F14" s="165"/>
    </row>
    <row r="15" spans="1:6">
      <c r="D15" s="165"/>
      <c r="E15" s="165"/>
      <c r="F15" s="165"/>
    </row>
    <row r="16" spans="1:6">
      <c r="D16" s="165"/>
      <c r="E16" s="165"/>
      <c r="F16" s="165"/>
    </row>
  </sheetData>
  <mergeCells count="16">
    <mergeCell ref="A2:A3"/>
    <mergeCell ref="B2:B3"/>
    <mergeCell ref="D2:D3"/>
    <mergeCell ref="E2:E3"/>
    <mergeCell ref="A4:A5"/>
    <mergeCell ref="B4:B5"/>
    <mergeCell ref="D4:D5"/>
    <mergeCell ref="E4:E5"/>
    <mergeCell ref="A6:A7"/>
    <mergeCell ref="B6:B7"/>
    <mergeCell ref="D6:D7"/>
    <mergeCell ref="E6:E7"/>
    <mergeCell ref="A8:A10"/>
    <mergeCell ref="B8:B10"/>
    <mergeCell ref="D8:D10"/>
    <mergeCell ref="E8:E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P15"/>
  <sheetViews>
    <sheetView workbookViewId="0">
      <selection activeCell="D2" sqref="D2:E13"/>
    </sheetView>
  </sheetViews>
  <sheetFormatPr baseColWidth="10" defaultColWidth="9.109375" defaultRowHeight="13.2"/>
  <cols>
    <col min="1" max="1" width="23.6640625" style="1" bestFit="1" customWidth="1"/>
    <col min="2" max="2" width="9.109375" style="1"/>
    <col min="3" max="3" width="26.33203125" style="1" bestFit="1" customWidth="1"/>
    <col min="4" max="5" width="11.44140625" style="1" customWidth="1"/>
    <col min="6" max="16384" width="9.109375" style="1"/>
  </cols>
  <sheetData>
    <row r="1" spans="1:16" s="19" customFormat="1" ht="39.6">
      <c r="A1" s="71" t="s">
        <v>62</v>
      </c>
      <c r="B1" s="71"/>
      <c r="C1" s="71"/>
      <c r="D1" s="72" t="s">
        <v>137</v>
      </c>
      <c r="E1" s="72" t="s">
        <v>121</v>
      </c>
    </row>
    <row r="2" spans="1:16" ht="13.8">
      <c r="A2" s="247" t="s">
        <v>63</v>
      </c>
      <c r="B2" s="229" t="s">
        <v>48</v>
      </c>
      <c r="C2" s="104" t="s">
        <v>64</v>
      </c>
      <c r="D2" s="231">
        <v>1.081</v>
      </c>
      <c r="E2" s="250">
        <v>0.84399999999999997</v>
      </c>
    </row>
    <row r="3" spans="1:16" ht="13.8">
      <c r="A3" s="248"/>
      <c r="B3" s="230"/>
      <c r="C3" s="105" t="s">
        <v>65</v>
      </c>
      <c r="D3" s="241"/>
      <c r="E3" s="251"/>
    </row>
    <row r="4" spans="1:16" ht="13.8">
      <c r="A4" s="247" t="s">
        <v>66</v>
      </c>
      <c r="B4" s="229" t="s">
        <v>48</v>
      </c>
      <c r="C4" s="104" t="s">
        <v>64</v>
      </c>
      <c r="D4" s="231">
        <v>0.88700000000000001</v>
      </c>
      <c r="E4" s="250">
        <v>0.70899999999999996</v>
      </c>
      <c r="I4" s="2"/>
      <c r="J4" s="2"/>
      <c r="K4" s="2"/>
      <c r="L4" s="2"/>
      <c r="M4" s="2"/>
      <c r="N4" s="2"/>
      <c r="O4" s="2"/>
      <c r="P4" s="2"/>
    </row>
    <row r="5" spans="1:16" ht="13.8">
      <c r="A5" s="248"/>
      <c r="B5" s="230"/>
      <c r="C5" s="105" t="s">
        <v>67</v>
      </c>
      <c r="D5" s="241"/>
      <c r="E5" s="251"/>
      <c r="I5" s="2"/>
      <c r="J5" s="2"/>
      <c r="K5" s="2"/>
      <c r="L5" s="2"/>
      <c r="M5" s="2"/>
      <c r="N5" s="2"/>
      <c r="O5" s="2"/>
      <c r="P5" s="2"/>
    </row>
    <row r="6" spans="1:16" ht="13.8">
      <c r="A6" s="245" t="s">
        <v>68</v>
      </c>
      <c r="B6" s="234" t="s">
        <v>48</v>
      </c>
      <c r="C6" s="74" t="s">
        <v>69</v>
      </c>
      <c r="D6" s="242">
        <v>0.33500000000000002</v>
      </c>
      <c r="E6" s="246">
        <v>0.13900000000000001</v>
      </c>
      <c r="I6" s="2"/>
      <c r="J6" s="2"/>
      <c r="K6" s="2"/>
      <c r="L6" s="2"/>
      <c r="M6" s="2"/>
      <c r="N6" s="2"/>
      <c r="O6" s="2"/>
      <c r="P6" s="2"/>
    </row>
    <row r="7" spans="1:16" ht="13.8">
      <c r="A7" s="245"/>
      <c r="B7" s="234"/>
      <c r="C7" s="22" t="s">
        <v>70</v>
      </c>
      <c r="D7" s="242"/>
      <c r="E7" s="246"/>
      <c r="I7" s="2"/>
      <c r="J7" s="2"/>
      <c r="K7" s="165"/>
      <c r="L7" s="165"/>
      <c r="M7" s="165"/>
      <c r="N7" s="165"/>
      <c r="O7" s="165"/>
      <c r="P7" s="2"/>
    </row>
    <row r="8" spans="1:16" ht="13.8">
      <c r="A8" s="245"/>
      <c r="B8" s="234"/>
      <c r="C8" s="4" t="s">
        <v>71</v>
      </c>
      <c r="D8" s="242"/>
      <c r="E8" s="246"/>
      <c r="I8" s="2"/>
      <c r="J8" s="165"/>
      <c r="K8" s="135"/>
      <c r="L8" s="135"/>
      <c r="M8" s="135"/>
      <c r="N8" s="135"/>
      <c r="O8" s="135"/>
      <c r="P8" s="2"/>
    </row>
    <row r="9" spans="1:16" ht="13.8">
      <c r="A9" s="247" t="s">
        <v>132</v>
      </c>
      <c r="B9" s="122"/>
      <c r="C9" s="104" t="s">
        <v>133</v>
      </c>
      <c r="D9" s="231">
        <v>0.30099999999999999</v>
      </c>
      <c r="E9" s="250">
        <v>0.193</v>
      </c>
      <c r="I9" s="2"/>
      <c r="J9" s="165"/>
      <c r="K9" s="135"/>
      <c r="L9" s="135"/>
      <c r="M9" s="135"/>
      <c r="N9" s="135"/>
      <c r="O9" s="135"/>
      <c r="P9" s="2"/>
    </row>
    <row r="10" spans="1:16" ht="13.8">
      <c r="A10" s="248"/>
      <c r="B10" s="123"/>
      <c r="C10" s="123" t="s">
        <v>64</v>
      </c>
      <c r="D10" s="241"/>
      <c r="E10" s="251"/>
      <c r="I10" s="2"/>
      <c r="J10" s="165"/>
      <c r="K10" s="135"/>
      <c r="L10" s="135"/>
      <c r="M10" s="135"/>
      <c r="N10" s="135"/>
      <c r="O10" s="135"/>
      <c r="P10" s="134"/>
    </row>
    <row r="11" spans="1:16" ht="13.8">
      <c r="A11" s="247" t="s">
        <v>72</v>
      </c>
      <c r="B11" s="229" t="s">
        <v>48</v>
      </c>
      <c r="C11" s="104" t="s">
        <v>64</v>
      </c>
      <c r="D11" s="249">
        <v>9.8000000000000004E-2</v>
      </c>
      <c r="E11" s="250">
        <v>6.3E-2</v>
      </c>
      <c r="I11" s="2"/>
      <c r="J11" s="165"/>
      <c r="K11" s="135"/>
      <c r="L11" s="135"/>
      <c r="M11" s="135"/>
      <c r="N11" s="135"/>
      <c r="O11" s="135"/>
      <c r="P11" s="2"/>
    </row>
    <row r="12" spans="1:16" ht="13.8">
      <c r="A12" s="248"/>
      <c r="B12" s="230"/>
      <c r="C12" s="105" t="s">
        <v>73</v>
      </c>
      <c r="D12" s="232"/>
      <c r="E12" s="251"/>
      <c r="I12" s="2"/>
      <c r="J12" s="2"/>
      <c r="K12" s="2"/>
      <c r="L12" s="2"/>
      <c r="M12" s="2"/>
      <c r="N12" s="2"/>
      <c r="O12" s="2"/>
      <c r="P12" s="2"/>
    </row>
    <row r="13" spans="1:16" ht="25.5" customHeight="1">
      <c r="A13" s="244" t="s">
        <v>74</v>
      </c>
      <c r="B13" s="244"/>
      <c r="C13" s="244"/>
      <c r="D13" s="164">
        <v>81.99</v>
      </c>
      <c r="E13" s="107">
        <v>73.2</v>
      </c>
      <c r="I13" s="2"/>
      <c r="J13" s="2"/>
      <c r="K13" s="2"/>
      <c r="L13" s="2"/>
      <c r="M13" s="2"/>
      <c r="N13" s="2"/>
      <c r="O13" s="2"/>
      <c r="P13" s="2"/>
    </row>
    <row r="14" spans="1:16" ht="13.8" customHeight="1">
      <c r="A14" s="243" t="s">
        <v>145</v>
      </c>
      <c r="B14" s="243"/>
      <c r="C14" s="243"/>
      <c r="D14" s="124"/>
      <c r="E14" s="2"/>
    </row>
    <row r="15" spans="1:16">
      <c r="A15" s="2"/>
      <c r="B15" s="2"/>
      <c r="C15" s="2"/>
      <c r="D15" s="2"/>
      <c r="E15" s="2"/>
    </row>
  </sheetData>
  <mergeCells count="21">
    <mergeCell ref="A2:A3"/>
    <mergeCell ref="B2:B3"/>
    <mergeCell ref="D2:D3"/>
    <mergeCell ref="E2:E3"/>
    <mergeCell ref="A4:A5"/>
    <mergeCell ref="B4:B5"/>
    <mergeCell ref="D4:D5"/>
    <mergeCell ref="E4:E5"/>
    <mergeCell ref="E6:E8"/>
    <mergeCell ref="A11:A12"/>
    <mergeCell ref="B11:B12"/>
    <mergeCell ref="D11:D12"/>
    <mergeCell ref="E11:E12"/>
    <mergeCell ref="A9:A10"/>
    <mergeCell ref="D9:D10"/>
    <mergeCell ref="E9:E10"/>
    <mergeCell ref="A14:C14"/>
    <mergeCell ref="A13:C13"/>
    <mergeCell ref="A6:A8"/>
    <mergeCell ref="B6:B8"/>
    <mergeCell ref="D6:D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J40"/>
  <sheetViews>
    <sheetView tabSelected="1" topLeftCell="A22" workbookViewId="0">
      <selection activeCell="H28" sqref="H28"/>
    </sheetView>
  </sheetViews>
  <sheetFormatPr baseColWidth="10" defaultColWidth="9.109375" defaultRowHeight="13.8"/>
  <cols>
    <col min="1" max="1" width="60.44140625" style="9" bestFit="1" customWidth="1"/>
    <col min="2" max="2" width="10.6640625" style="9" bestFit="1" customWidth="1"/>
    <col min="3" max="4" width="13.6640625" style="129" customWidth="1"/>
    <col min="5" max="5" width="8.6640625" style="9" bestFit="1" customWidth="1"/>
    <col min="6" max="6" width="9.109375" style="9"/>
    <col min="7" max="16384" width="9.109375" style="14"/>
  </cols>
  <sheetData>
    <row r="1" spans="1:8" ht="14.4">
      <c r="A1" s="253" t="s">
        <v>102</v>
      </c>
      <c r="B1" s="109"/>
      <c r="C1" s="214" t="s">
        <v>138</v>
      </c>
      <c r="D1" s="214"/>
      <c r="E1" s="252" t="s">
        <v>7</v>
      </c>
      <c r="F1" s="252"/>
    </row>
    <row r="2" spans="1:8" ht="14.4">
      <c r="A2" s="254"/>
      <c r="B2" s="110"/>
      <c r="C2" s="87">
        <v>2022</v>
      </c>
      <c r="D2" s="87">
        <v>2021</v>
      </c>
      <c r="E2" s="111" t="s">
        <v>9</v>
      </c>
      <c r="F2" s="112" t="s">
        <v>107</v>
      </c>
    </row>
    <row r="3" spans="1:8" ht="15" customHeight="1">
      <c r="A3" s="115" t="s">
        <v>75</v>
      </c>
      <c r="B3" s="116"/>
      <c r="C3" s="143">
        <v>253</v>
      </c>
      <c r="D3" s="182">
        <v>250</v>
      </c>
      <c r="E3" s="192">
        <f>+C3/D3-1</f>
        <v>1.2000000000000011E-2</v>
      </c>
      <c r="F3" s="145">
        <f>+C3-D3</f>
        <v>3</v>
      </c>
    </row>
    <row r="4" spans="1:8" ht="15" customHeight="1">
      <c r="A4" s="23" t="s">
        <v>76</v>
      </c>
      <c r="B4" s="21"/>
      <c r="C4" s="143">
        <v>119</v>
      </c>
      <c r="D4" s="133">
        <v>116</v>
      </c>
      <c r="E4" s="160">
        <f t="shared" ref="E4:E38" si="0">+C4/D4-1</f>
        <v>2.5862068965517349E-2</v>
      </c>
      <c r="F4" s="145">
        <f t="shared" ref="F4:F38" si="1">+C4-D4</f>
        <v>3</v>
      </c>
    </row>
    <row r="5" spans="1:8" ht="15" customHeight="1">
      <c r="A5" s="117" t="s">
        <v>77</v>
      </c>
      <c r="B5" s="116"/>
      <c r="C5" s="143">
        <v>134</v>
      </c>
      <c r="D5" s="182">
        <v>134</v>
      </c>
      <c r="E5" s="192">
        <f t="shared" si="0"/>
        <v>0</v>
      </c>
      <c r="F5" s="145">
        <f t="shared" si="1"/>
        <v>0</v>
      </c>
    </row>
    <row r="6" spans="1:8" ht="15" customHeight="1">
      <c r="A6" s="20" t="s">
        <v>78</v>
      </c>
      <c r="B6" s="21" t="s">
        <v>0</v>
      </c>
      <c r="C6" s="143">
        <v>1771</v>
      </c>
      <c r="D6" s="188">
        <v>1761</v>
      </c>
      <c r="E6" s="160">
        <f t="shared" si="0"/>
        <v>5.6785917092561089E-3</v>
      </c>
      <c r="F6" s="145">
        <f t="shared" si="1"/>
        <v>10</v>
      </c>
    </row>
    <row r="7" spans="1:8" ht="15" customHeight="1">
      <c r="A7" s="118" t="s">
        <v>79</v>
      </c>
      <c r="B7" s="116" t="s">
        <v>0</v>
      </c>
      <c r="C7" s="143">
        <v>3030</v>
      </c>
      <c r="D7" s="188">
        <v>2822</v>
      </c>
      <c r="E7" s="192">
        <f t="shared" si="0"/>
        <v>7.3706591070163086E-2</v>
      </c>
      <c r="F7" s="145">
        <f t="shared" si="1"/>
        <v>208</v>
      </c>
    </row>
    <row r="8" spans="1:8" ht="15" customHeight="1">
      <c r="A8" s="20" t="s">
        <v>80</v>
      </c>
      <c r="B8" s="21" t="s">
        <v>1</v>
      </c>
      <c r="C8" s="143">
        <v>703</v>
      </c>
      <c r="D8" s="188">
        <v>421</v>
      </c>
      <c r="E8" s="160">
        <f t="shared" si="0"/>
        <v>0.66983372921615203</v>
      </c>
      <c r="F8" s="145">
        <f t="shared" si="1"/>
        <v>282</v>
      </c>
    </row>
    <row r="9" spans="1:8" ht="15" customHeight="1">
      <c r="A9" s="118" t="s">
        <v>81</v>
      </c>
      <c r="B9" s="116" t="s">
        <v>2</v>
      </c>
      <c r="C9" s="143">
        <v>2855</v>
      </c>
      <c r="D9" s="188">
        <v>1612</v>
      </c>
      <c r="E9" s="192">
        <f t="shared" si="0"/>
        <v>0.77109181141439209</v>
      </c>
      <c r="F9" s="145">
        <f t="shared" si="1"/>
        <v>1243</v>
      </c>
    </row>
    <row r="10" spans="1:8" ht="15" customHeight="1">
      <c r="A10" s="20" t="s">
        <v>82</v>
      </c>
      <c r="B10" s="21" t="s">
        <v>0</v>
      </c>
      <c r="C10" s="143">
        <v>6012</v>
      </c>
      <c r="D10" s="188">
        <v>6004</v>
      </c>
      <c r="E10" s="159">
        <f t="shared" si="0"/>
        <v>1.3324450366423157E-3</v>
      </c>
      <c r="F10" s="145">
        <f t="shared" si="1"/>
        <v>8</v>
      </c>
    </row>
    <row r="11" spans="1:8" ht="15" customHeight="1">
      <c r="A11" s="118" t="s">
        <v>83</v>
      </c>
      <c r="B11" s="116" t="s">
        <v>103</v>
      </c>
      <c r="C11" s="143">
        <v>18562</v>
      </c>
      <c r="D11" s="188">
        <v>10551</v>
      </c>
      <c r="E11" s="192">
        <f t="shared" si="0"/>
        <v>0.75926452468960282</v>
      </c>
      <c r="F11" s="145">
        <f t="shared" si="1"/>
        <v>8011</v>
      </c>
    </row>
    <row r="12" spans="1:8" ht="15" customHeight="1">
      <c r="A12" s="118" t="s">
        <v>84</v>
      </c>
      <c r="B12" s="116" t="s">
        <v>103</v>
      </c>
      <c r="C12" s="143">
        <v>-6976</v>
      </c>
      <c r="D12" s="145">
        <v>-5736</v>
      </c>
      <c r="E12" s="192">
        <f t="shared" si="0"/>
        <v>0.21617852161785223</v>
      </c>
      <c r="F12" s="145">
        <f t="shared" si="1"/>
        <v>-1240</v>
      </c>
    </row>
    <row r="13" spans="1:8" ht="15" customHeight="1">
      <c r="A13" s="20" t="s">
        <v>3</v>
      </c>
      <c r="B13" s="21" t="s">
        <v>103</v>
      </c>
      <c r="C13" s="143">
        <v>10942</v>
      </c>
      <c r="D13" s="188">
        <v>4240</v>
      </c>
      <c r="E13" s="160">
        <f t="shared" si="0"/>
        <v>1.5806603773584906</v>
      </c>
      <c r="F13" s="145">
        <f t="shared" si="1"/>
        <v>6702</v>
      </c>
      <c r="H13" s="25"/>
    </row>
    <row r="14" spans="1:8" ht="15" customHeight="1">
      <c r="A14" s="118" t="s">
        <v>4</v>
      </c>
      <c r="B14" s="116" t="s">
        <v>103</v>
      </c>
      <c r="C14" s="143">
        <v>9919</v>
      </c>
      <c r="D14" s="188">
        <v>3487</v>
      </c>
      <c r="E14" s="192">
        <f t="shared" si="0"/>
        <v>1.8445655291081158</v>
      </c>
      <c r="F14" s="145">
        <f t="shared" si="1"/>
        <v>6432</v>
      </c>
    </row>
    <row r="15" spans="1:8" ht="15" customHeight="1">
      <c r="A15" s="20" t="s">
        <v>106</v>
      </c>
      <c r="B15" s="21" t="s">
        <v>103</v>
      </c>
      <c r="C15" s="143">
        <v>9466</v>
      </c>
      <c r="D15" s="193">
        <v>3284</v>
      </c>
      <c r="E15" s="160">
        <f t="shared" si="0"/>
        <v>1.882460414129111</v>
      </c>
      <c r="F15" s="145">
        <f t="shared" si="1"/>
        <v>6182</v>
      </c>
      <c r="G15" s="204"/>
    </row>
    <row r="16" spans="1:8" ht="15" customHeight="1">
      <c r="A16" s="118" t="s">
        <v>85</v>
      </c>
      <c r="B16" s="116" t="s">
        <v>103</v>
      </c>
      <c r="C16" s="143">
        <v>10216</v>
      </c>
      <c r="D16" s="158">
        <v>3915</v>
      </c>
      <c r="E16" s="192">
        <f t="shared" si="0"/>
        <v>1.6094508301404855</v>
      </c>
      <c r="F16" s="145">
        <f t="shared" si="1"/>
        <v>6301</v>
      </c>
    </row>
    <row r="17" spans="1:10" ht="15" customHeight="1">
      <c r="A17" s="118" t="s">
        <v>86</v>
      </c>
      <c r="B17" s="116" t="s">
        <v>103</v>
      </c>
      <c r="C17" s="143">
        <v>1204</v>
      </c>
      <c r="D17" s="158">
        <v>1617</v>
      </c>
      <c r="E17" s="192">
        <v>3.53</v>
      </c>
      <c r="F17" s="145">
        <f t="shared" si="1"/>
        <v>-413</v>
      </c>
    </row>
    <row r="18" spans="1:10" ht="14.4">
      <c r="A18" s="113" t="s">
        <v>101</v>
      </c>
      <c r="B18" s="114"/>
      <c r="C18" s="127"/>
      <c r="D18" s="127"/>
      <c r="E18" s="132"/>
      <c r="F18" s="131"/>
    </row>
    <row r="19" spans="1:10" ht="15" customHeight="1">
      <c r="A19" s="118" t="s">
        <v>91</v>
      </c>
      <c r="B19" s="116"/>
      <c r="C19" s="184">
        <f>+C13/C11</f>
        <v>0.58948389182200189</v>
      </c>
      <c r="D19" s="199">
        <f>+D13/D11</f>
        <v>0.40185764382522982</v>
      </c>
      <c r="E19" s="199">
        <f>+C19-D19</f>
        <v>0.18762624799677208</v>
      </c>
      <c r="F19" s="157"/>
    </row>
    <row r="20" spans="1:10" ht="15" customHeight="1">
      <c r="A20" s="118" t="s">
        <v>92</v>
      </c>
      <c r="B20" s="116"/>
      <c r="C20" s="184">
        <f>+C14/C11</f>
        <v>0.53437129619653057</v>
      </c>
      <c r="D20" s="199">
        <f>+D14/D11</f>
        <v>0.33049000094777747</v>
      </c>
      <c r="E20" s="199">
        <f>+C20-D20</f>
        <v>0.20388129524875309</v>
      </c>
      <c r="F20" s="157"/>
    </row>
    <row r="21" spans="1:10">
      <c r="A21" s="20"/>
      <c r="B21" s="21"/>
      <c r="C21" s="185"/>
      <c r="D21" s="186"/>
      <c r="E21" s="156"/>
      <c r="F21" s="155"/>
    </row>
    <row r="22" spans="1:10" ht="12.75" customHeight="1">
      <c r="A22" s="258" t="s">
        <v>100</v>
      </c>
      <c r="B22" s="114"/>
      <c r="C22" s="256" t="s">
        <v>137</v>
      </c>
      <c r="D22" s="256" t="s">
        <v>121</v>
      </c>
      <c r="E22" s="257" t="s">
        <v>7</v>
      </c>
      <c r="F22" s="257"/>
    </row>
    <row r="23" spans="1:10" ht="33" customHeight="1">
      <c r="A23" s="258"/>
      <c r="B23" s="114"/>
      <c r="C23" s="224"/>
      <c r="D23" s="224"/>
      <c r="E23" s="154" t="s">
        <v>9</v>
      </c>
      <c r="F23" s="153" t="s">
        <v>107</v>
      </c>
    </row>
    <row r="24" spans="1:10" ht="15" customHeight="1">
      <c r="A24" s="118" t="s">
        <v>87</v>
      </c>
      <c r="B24" s="116" t="s">
        <v>103</v>
      </c>
      <c r="C24" s="143">
        <v>33040</v>
      </c>
      <c r="D24" s="188">
        <v>30236</v>
      </c>
      <c r="E24" s="183">
        <f t="shared" si="0"/>
        <v>9.2737134541605926E-2</v>
      </c>
      <c r="F24" s="145">
        <f t="shared" si="1"/>
        <v>2804</v>
      </c>
    </row>
    <row r="25" spans="1:10" ht="15" customHeight="1">
      <c r="A25" s="20" t="s">
        <v>53</v>
      </c>
      <c r="B25" s="21" t="s">
        <v>103</v>
      </c>
      <c r="C25" s="143">
        <f>+C24-C26</f>
        <v>11690</v>
      </c>
      <c r="D25" s="188">
        <f>+D24-D26</f>
        <v>11944</v>
      </c>
      <c r="E25" s="156">
        <f t="shared" si="0"/>
        <v>-2.1265907568653764E-2</v>
      </c>
      <c r="F25" s="145">
        <f t="shared" si="1"/>
        <v>-254</v>
      </c>
    </row>
    <row r="26" spans="1:10" ht="15" customHeight="1">
      <c r="A26" s="118" t="s">
        <v>54</v>
      </c>
      <c r="B26" s="116" t="s">
        <v>103</v>
      </c>
      <c r="C26" s="143">
        <v>21350</v>
      </c>
      <c r="D26" s="188">
        <v>18292</v>
      </c>
      <c r="E26" s="183">
        <f t="shared" si="0"/>
        <v>0.16717690793789641</v>
      </c>
      <c r="F26" s="145">
        <f t="shared" si="1"/>
        <v>3058</v>
      </c>
    </row>
    <row r="27" spans="1:10" ht="15" customHeight="1">
      <c r="A27" s="20" t="s">
        <v>94</v>
      </c>
      <c r="B27" s="21"/>
      <c r="C27" s="185">
        <v>0.64600000000000002</v>
      </c>
      <c r="D27" s="187">
        <v>0.60499999999999998</v>
      </c>
      <c r="E27" s="156">
        <f>+C27-D27</f>
        <v>4.1000000000000036E-2</v>
      </c>
      <c r="F27" s="145"/>
    </row>
    <row r="28" spans="1:10" ht="15" customHeight="1">
      <c r="A28" s="118" t="s">
        <v>93</v>
      </c>
      <c r="B28" s="116" t="s">
        <v>103</v>
      </c>
      <c r="C28" s="152">
        <v>11690</v>
      </c>
      <c r="D28" s="158">
        <v>11943</v>
      </c>
      <c r="E28" s="189">
        <f t="shared" si="0"/>
        <v>-2.1183957129699449E-2</v>
      </c>
      <c r="F28" s="145">
        <f t="shared" si="1"/>
        <v>-253</v>
      </c>
      <c r="J28" s="24"/>
    </row>
    <row r="29" spans="1:10" ht="15" customHeight="1">
      <c r="A29" s="113" t="s">
        <v>99</v>
      </c>
      <c r="B29" s="119"/>
      <c r="C29" s="127"/>
      <c r="D29" s="127"/>
      <c r="E29" s="132"/>
      <c r="F29" s="131"/>
    </row>
    <row r="30" spans="1:10" ht="15" customHeight="1">
      <c r="A30" s="20" t="s">
        <v>88</v>
      </c>
      <c r="B30" s="21" t="s">
        <v>103</v>
      </c>
      <c r="C30" s="143">
        <v>5927</v>
      </c>
      <c r="D30" s="190">
        <v>6222</v>
      </c>
      <c r="E30" s="156">
        <f t="shared" si="0"/>
        <v>-4.7412407585985195E-2</v>
      </c>
      <c r="F30" s="144">
        <f t="shared" si="1"/>
        <v>-295</v>
      </c>
    </row>
    <row r="31" spans="1:10" ht="15" customHeight="1">
      <c r="A31" s="118" t="s">
        <v>89</v>
      </c>
      <c r="B31" s="116" t="s">
        <v>103</v>
      </c>
      <c r="C31" s="143">
        <v>10394</v>
      </c>
      <c r="D31" s="188">
        <v>8741</v>
      </c>
      <c r="E31" s="183">
        <f t="shared" si="0"/>
        <v>0.18910879762040955</v>
      </c>
      <c r="F31" s="145">
        <f t="shared" si="1"/>
        <v>1653</v>
      </c>
    </row>
    <row r="32" spans="1:10" ht="15" customHeight="1">
      <c r="A32" s="20" t="s">
        <v>105</v>
      </c>
      <c r="B32" s="21" t="s">
        <v>103</v>
      </c>
      <c r="C32" s="143">
        <v>-4467</v>
      </c>
      <c r="D32" s="188">
        <v>-2520</v>
      </c>
      <c r="E32" s="156">
        <f t="shared" si="0"/>
        <v>0.77261904761904754</v>
      </c>
      <c r="F32" s="145">
        <f t="shared" si="1"/>
        <v>-1947</v>
      </c>
    </row>
    <row r="33" spans="1:6" ht="15" customHeight="1">
      <c r="A33" s="118" t="s">
        <v>104</v>
      </c>
      <c r="B33" s="116"/>
      <c r="C33" s="141">
        <f>+(C30-C31)/C26</f>
        <v>-0.2092271662763466</v>
      </c>
      <c r="D33" s="142">
        <v>-0.13800000000000001</v>
      </c>
      <c r="E33" s="183">
        <f>+C33-D33</f>
        <v>-7.1227166276346593E-2</v>
      </c>
      <c r="F33" s="145"/>
    </row>
    <row r="34" spans="1:6" ht="15" customHeight="1">
      <c r="A34" s="20" t="s">
        <v>90</v>
      </c>
      <c r="B34" s="21" t="s">
        <v>103</v>
      </c>
      <c r="C34" s="173">
        <v>11119</v>
      </c>
      <c r="D34" s="158">
        <v>9326</v>
      </c>
      <c r="E34" s="156">
        <f t="shared" si="0"/>
        <v>0.19225820287368656</v>
      </c>
      <c r="F34" s="145">
        <f t="shared" si="1"/>
        <v>1793</v>
      </c>
    </row>
    <row r="35" spans="1:6" ht="15" customHeight="1">
      <c r="A35" s="113" t="s">
        <v>95</v>
      </c>
      <c r="B35" s="108"/>
      <c r="C35" s="128"/>
      <c r="D35" s="128"/>
      <c r="E35" s="150"/>
      <c r="F35" s="149"/>
    </row>
    <row r="36" spans="1:6" ht="15" customHeight="1">
      <c r="A36" s="20" t="s">
        <v>96</v>
      </c>
      <c r="B36" s="21"/>
      <c r="C36" s="161">
        <v>1966</v>
      </c>
      <c r="D36" s="148">
        <v>2089</v>
      </c>
      <c r="E36" s="156">
        <f t="shared" si="0"/>
        <v>-5.8879846816658699E-2</v>
      </c>
      <c r="F36" s="144">
        <f t="shared" si="1"/>
        <v>-123</v>
      </c>
    </row>
    <row r="37" spans="1:6" ht="15" customHeight="1">
      <c r="A37" s="118" t="s">
        <v>97</v>
      </c>
      <c r="B37" s="116"/>
      <c r="C37" s="174">
        <v>12355</v>
      </c>
      <c r="D37" s="188">
        <v>11315</v>
      </c>
      <c r="E37" s="183">
        <f t="shared" si="0"/>
        <v>9.1913389306230719E-2</v>
      </c>
      <c r="F37" s="145">
        <f t="shared" si="1"/>
        <v>1040</v>
      </c>
    </row>
    <row r="38" spans="1:6" ht="15" customHeight="1">
      <c r="A38" s="118" t="s">
        <v>98</v>
      </c>
      <c r="B38" s="116"/>
      <c r="C38" s="151">
        <v>14321</v>
      </c>
      <c r="D38" s="190">
        <v>13404</v>
      </c>
      <c r="E38" s="191">
        <f t="shared" si="0"/>
        <v>6.8412414204715111E-2</v>
      </c>
      <c r="F38" s="145">
        <f t="shared" si="1"/>
        <v>917</v>
      </c>
    </row>
    <row r="39" spans="1:6">
      <c r="A39" s="259" t="s">
        <v>5</v>
      </c>
      <c r="B39" s="259"/>
      <c r="C39" s="259"/>
      <c r="D39" s="259"/>
      <c r="E39" s="259"/>
    </row>
    <row r="40" spans="1:6" ht="136.5" customHeight="1">
      <c r="A40" s="255" t="s">
        <v>108</v>
      </c>
      <c r="B40" s="255"/>
      <c r="C40" s="255"/>
      <c r="D40" s="255"/>
      <c r="E40" s="255"/>
      <c r="F40" s="14"/>
    </row>
  </sheetData>
  <mergeCells count="9">
    <mergeCell ref="E1:F1"/>
    <mergeCell ref="A1:A2"/>
    <mergeCell ref="A40:E40"/>
    <mergeCell ref="C22:C23"/>
    <mergeCell ref="D22:D23"/>
    <mergeCell ref="E22:F22"/>
    <mergeCell ref="A22:A23"/>
    <mergeCell ref="A39:E39"/>
    <mergeCell ref="C1:D1"/>
  </mergeCells>
  <pageMargins left="0.7" right="0.7" top="0.75" bottom="0.75" header="0.3" footer="0.3"/>
  <ignoredErrors>
    <ignoredError sqref="E27 E3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1A5814-FFC4-4890-8C71-60DFC902F25D}">
  <ds:schemaRefs>
    <ds:schemaRef ds:uri="http://schemas.microsoft.com/sharepoint/v3/contenttype/forms"/>
  </ds:schemaRefs>
</ds:datastoreItem>
</file>

<file path=customXml/itemProps2.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Resumen</vt:lpstr>
      <vt:lpstr>Balance</vt:lpstr>
      <vt:lpstr>Mov. HLAG</vt:lpstr>
      <vt:lpstr>Estado de Resultado</vt:lpstr>
      <vt:lpstr>Flujo de Caja</vt:lpstr>
      <vt:lpstr>Indices 1</vt:lpstr>
      <vt:lpstr>Indices 2</vt:lpstr>
      <vt:lpstr>Indices 3</vt:lpstr>
      <vt:lpstr>Hapag-LLoyd</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2022-08-19T14:10:05Z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