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mc:AlternateContent xmlns:mc="http://schemas.openxmlformats.org/markup-compatibility/2006">
    <mc:Choice Requires="x15">
      <x15ac:absPath xmlns:x15ac="http://schemas.microsoft.com/office/spreadsheetml/2010/11/ac" url="Z:\Reportes Trimestrales\2022\3Q22\"/>
    </mc:Choice>
  </mc:AlternateContent>
  <xr:revisionPtr revIDLastSave="0" documentId="13_ncr:1_{C869D86D-1F65-4C76-A4F9-4EA6BA61ED43}" xr6:coauthVersionLast="47" xr6:coauthVersionMax="47" xr10:uidLastSave="{00000000-0000-0000-0000-000000000000}"/>
  <bookViews>
    <workbookView xWindow="-108" yWindow="-108" windowWidth="23256" windowHeight="12576" tabRatio="866" activeTab="8"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s>
  <definedNames>
    <definedName name="_Hlk71712986" localSheetId="2">'Mov. HLAG'!$A$1</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5" l="1"/>
  <c r="B22" i="27"/>
  <c r="E17" i="33" l="1"/>
  <c r="C27" i="33"/>
  <c r="D9" i="30" l="1"/>
  <c r="C18" i="30"/>
  <c r="B18" i="30"/>
  <c r="B8" i="34"/>
  <c r="E6" i="27"/>
  <c r="B8" i="27"/>
  <c r="B6" i="27"/>
  <c r="D2" i="31" l="1"/>
  <c r="D4" i="31"/>
  <c r="D3" i="35" l="1"/>
  <c r="C3" i="35"/>
  <c r="C32" i="33"/>
  <c r="D20" i="33"/>
  <c r="D19" i="33"/>
  <c r="C19" i="33"/>
  <c r="D18" i="30" l="1"/>
  <c r="E18" i="30"/>
  <c r="D10" i="30"/>
  <c r="E9" i="30"/>
  <c r="D15" i="30"/>
  <c r="E15" i="30"/>
  <c r="E13" i="30"/>
  <c r="E10" i="30"/>
  <c r="C6" i="28"/>
  <c r="C12" i="28" s="1"/>
  <c r="B6" i="28"/>
  <c r="B12" i="28" s="1"/>
  <c r="C4" i="35" s="1"/>
  <c r="C27" i="27"/>
  <c r="B27" i="27"/>
  <c r="C22" i="27"/>
  <c r="D20" i="27"/>
  <c r="E20" i="27"/>
  <c r="E21" i="27"/>
  <c r="C13" i="27"/>
  <c r="B13" i="27"/>
  <c r="E7" i="27"/>
  <c r="D11" i="28" l="1"/>
  <c r="E26" i="27" l="1"/>
  <c r="E24" i="27"/>
  <c r="E23" i="27"/>
  <c r="E19" i="27"/>
  <c r="E18" i="27"/>
  <c r="E27" i="27"/>
  <c r="E13" i="27"/>
  <c r="E5" i="27"/>
  <c r="E9" i="27"/>
  <c r="E10" i="27"/>
  <c r="E11" i="27"/>
  <c r="D25" i="33" l="1"/>
  <c r="C25" i="33"/>
  <c r="D6" i="31" l="1"/>
  <c r="D3" i="29"/>
  <c r="C19" i="30" l="1"/>
  <c r="B19" i="30"/>
  <c r="E17" i="30"/>
  <c r="D17" i="30"/>
  <c r="E16" i="30"/>
  <c r="D16" i="30"/>
  <c r="E14" i="30"/>
  <c r="D14" i="30"/>
  <c r="E12" i="30"/>
  <c r="D12" i="30"/>
  <c r="E11" i="30"/>
  <c r="D11" i="30"/>
  <c r="E8" i="30"/>
  <c r="D8" i="30"/>
  <c r="E7" i="30"/>
  <c r="D7" i="30"/>
  <c r="E6" i="30"/>
  <c r="D6" i="30"/>
  <c r="E5" i="30"/>
  <c r="D5" i="30"/>
  <c r="E4" i="30"/>
  <c r="D4" i="30"/>
  <c r="E3" i="30"/>
  <c r="D3" i="30"/>
  <c r="D19" i="30" l="1"/>
  <c r="E19" i="30"/>
  <c r="E6" i="28"/>
  <c r="E7" i="28"/>
  <c r="E8" i="28"/>
  <c r="E9" i="28"/>
  <c r="E10" i="28"/>
  <c r="E11" i="28"/>
  <c r="E12" i="28"/>
  <c r="D12" i="28"/>
  <c r="D10" i="28"/>
  <c r="D9" i="28"/>
  <c r="D8" i="28"/>
  <c r="D7" i="28"/>
  <c r="D6" i="28"/>
  <c r="E4" i="28"/>
  <c r="D4" i="28"/>
  <c r="B9" i="34" l="1"/>
  <c r="C25" i="27"/>
  <c r="B25" i="27"/>
  <c r="D23" i="27"/>
  <c r="D24" i="27"/>
  <c r="D26" i="27"/>
  <c r="D27" i="27"/>
  <c r="D19" i="27"/>
  <c r="D18" i="27"/>
  <c r="D13" i="27"/>
  <c r="D5" i="27"/>
  <c r="D9" i="27"/>
  <c r="D10" i="27"/>
  <c r="D11" i="27"/>
  <c r="E4" i="27"/>
  <c r="D4" i="27"/>
  <c r="C12" i="27"/>
  <c r="B12" i="27"/>
  <c r="E12" i="27" s="1"/>
  <c r="C14" i="35"/>
  <c r="D14" i="35"/>
  <c r="C13" i="35"/>
  <c r="D13" i="35"/>
  <c r="C12" i="35"/>
  <c r="D12" i="35"/>
  <c r="C8" i="35"/>
  <c r="D8" i="35"/>
  <c r="C9" i="35"/>
  <c r="D9" i="35"/>
  <c r="C10" i="35"/>
  <c r="D10" i="35"/>
  <c r="C11" i="35"/>
  <c r="D11" i="35"/>
  <c r="F26" i="33"/>
  <c r="E22" i="27" l="1"/>
  <c r="D25" i="27"/>
  <c r="E25" i="27"/>
  <c r="D12" i="27"/>
  <c r="D8" i="27"/>
  <c r="E8" i="27"/>
  <c r="D22" i="27"/>
  <c r="D5" i="28"/>
  <c r="E5" i="28"/>
  <c r="E24" i="33"/>
  <c r="F24" i="33"/>
  <c r="F4" i="33"/>
  <c r="F5" i="33"/>
  <c r="F6" i="33"/>
  <c r="F7" i="33"/>
  <c r="F8" i="33"/>
  <c r="F14" i="35" s="1"/>
  <c r="F9" i="33"/>
  <c r="F12" i="35" s="1"/>
  <c r="F10" i="33"/>
  <c r="F13" i="35" s="1"/>
  <c r="F11" i="33"/>
  <c r="F8" i="35" s="1"/>
  <c r="F12" i="33"/>
  <c r="F13" i="33"/>
  <c r="F9" i="35" s="1"/>
  <c r="F14" i="33"/>
  <c r="F10" i="35" s="1"/>
  <c r="F15" i="33"/>
  <c r="F11" i="35" s="1"/>
  <c r="F16" i="33"/>
  <c r="F17" i="33"/>
  <c r="F29" i="33"/>
  <c r="F30" i="33"/>
  <c r="F31" i="33"/>
  <c r="F33" i="33"/>
  <c r="F35" i="33"/>
  <c r="F36" i="33"/>
  <c r="F37" i="33"/>
  <c r="F3" i="33"/>
  <c r="E32" i="33"/>
  <c r="E27" i="33"/>
  <c r="C20" i="33"/>
  <c r="E20" i="33" s="1"/>
  <c r="E19" i="33"/>
  <c r="E4" i="33"/>
  <c r="E5" i="33"/>
  <c r="E6" i="33"/>
  <c r="E7" i="33"/>
  <c r="E8" i="33"/>
  <c r="E14" i="35" s="1"/>
  <c r="E9" i="33"/>
  <c r="E12" i="35" s="1"/>
  <c r="E10" i="33"/>
  <c r="E13" i="35" s="1"/>
  <c r="E11" i="33"/>
  <c r="E8" i="35" s="1"/>
  <c r="E12" i="33"/>
  <c r="E13" i="33"/>
  <c r="E9" i="35" s="1"/>
  <c r="E14" i="33"/>
  <c r="E10" i="35" s="1"/>
  <c r="E15" i="33"/>
  <c r="E11" i="35" s="1"/>
  <c r="E16" i="33"/>
  <c r="E26" i="33"/>
  <c r="E29" i="33"/>
  <c r="E30" i="33"/>
  <c r="E31" i="33"/>
  <c r="E33" i="33"/>
  <c r="E35" i="33"/>
  <c r="E36" i="33"/>
  <c r="E37" i="33"/>
  <c r="E3" i="33"/>
  <c r="F25" i="33" l="1"/>
  <c r="E25" i="33"/>
  <c r="D4" i="35"/>
  <c r="F4" i="35" s="1"/>
  <c r="E4" i="35" l="1"/>
  <c r="E3" i="35"/>
  <c r="F3" i="35"/>
</calcChain>
</file>

<file path=xl/sharedStrings.xml><?xml version="1.0" encoding="utf-8"?>
<sst xmlns="http://schemas.openxmlformats.org/spreadsheetml/2006/main" count="229" uniqueCount="144">
  <si>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</si>
  <si>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</si>
  <si>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</si>
  <si>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</si>
  <si>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</si>
  <si>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</si>
  <si>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</si>
  <si>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</si>
  <si>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</si>
  <si>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</si>
  <si>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</si>
  <si>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</si>
  <si>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Activos por impuestos diferidos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</si>
  <si>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</si>
  <si>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</si>
  <si>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</si>
  <si>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</si>
  <si>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</si>
  <si>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</si>
  <si>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</si>
  <si>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</si>
  <si>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</si>
  <si>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</si>
  <si>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</si>
  <si>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</si>
  <si>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</si>
  <si>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</si>
  <si>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</si>
  <si>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</si>
  <si>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</si>
  <si>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</si>
  <si>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</si>
  <si>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   Gasto por impuesto a las ganancias</t>
  </si>
  <si>
    <t xml:space="preserve">Ganancia (pérdida) del periodo </t>
  </si>
  <si>
    <t>Flujo procedente de Operaciones</t>
  </si>
  <si>
    <t xml:space="preserve">    Cobros procedentes de actividades de operación</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</si>
  <si>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</si>
  <si>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</si>
  <si>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</si>
  <si>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</si>
  <si>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</si>
  <si>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</si>
  <si>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</si>
  <si>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</si>
  <si>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</si>
  <si>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</si>
  <si>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</si>
  <si>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</si>
  <si>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</si>
  <si>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</si>
  <si>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</si>
  <si>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</si>
  <si>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</si>
  <si>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</si>
  <si>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</si>
  <si>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r>
      <t xml:space="preserve"> </t>
    </r>
    <r>
      <rPr>
        <u/>
        <sz val="10"/>
        <color rgb="FF404040"/>
        <rFont val="Calibri"/>
        <family val="2"/>
      </rPr>
      <t>menos Costos Financieros</t>
    </r>
  </si>
  <si>
    <t>Costos Financieros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</si>
  <si>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</si>
  <si>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</si>
  <si>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</si>
  <si>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</si>
  <si>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</si>
  <si>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</si>
  <si>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</si>
  <si>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</si>
  <si>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</si>
  <si>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</si>
  <si>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</si>
  <si>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</si>
  <si>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</si>
  <si>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</si>
  <si>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r>
      <t xml:space="preserve">naves propias </t>
    </r>
    <r>
      <rPr>
        <vertAlign val="superscript"/>
        <sz val="10"/>
        <rFont val="Calibri"/>
        <family val="2"/>
        <scheme val="minor"/>
      </rPr>
      <t>1)</t>
    </r>
  </si>
  <si>
    <t>naves en arriendo</t>
  </si>
  <si>
    <t>Capacidad Total de Naves</t>
  </si>
  <si>
    <t>Capacidad Total de Contenedores</t>
  </si>
  <si>
    <r>
      <t>Precio de Combustible (combinado MFO / MDO, promedio del período)</t>
    </r>
    <r>
      <rPr>
        <vertAlign val="superscript"/>
        <sz val="10"/>
        <rFont val="Calibri"/>
        <family val="2"/>
        <scheme val="minor"/>
      </rPr>
      <t>2)3)</t>
    </r>
  </si>
  <si>
    <t>Tarifas (promedio del período)</t>
  </si>
  <si>
    <t>Volumen Transportado</t>
  </si>
  <si>
    <t>Ingresos</t>
  </si>
  <si>
    <t>Gastos de Transporte</t>
  </si>
  <si>
    <t>Flujo de las Operaciones</t>
  </si>
  <si>
    <r>
      <t>Inversiones en propiedades, plantas y equipos</t>
    </r>
    <r>
      <rPr>
        <vertAlign val="superscript"/>
        <sz val="10"/>
        <rFont val="Calibri"/>
        <family val="2"/>
        <scheme val="minor"/>
      </rPr>
      <t>4)</t>
    </r>
  </si>
  <si>
    <t>Activos Totales</t>
  </si>
  <si>
    <t>Deuda Financiera</t>
  </si>
  <si>
    <t>Caja y Equivalentes a Caja</t>
  </si>
  <si>
    <t xml:space="preserve">Liquidez </t>
  </si>
  <si>
    <t>Margen EBITDA (EBITDA / Ingresos)</t>
  </si>
  <si>
    <t>Margen EBIT  (EBIT / Ingresos)</t>
  </si>
  <si>
    <t>Patrimonio / activos totales</t>
  </si>
  <si>
    <t>Número de empleados</t>
  </si>
  <si>
    <t>Empleados en naves</t>
  </si>
  <si>
    <t>Empleados en tierras</t>
  </si>
  <si>
    <t>Total empleados</t>
  </si>
  <si>
    <t>Indicadores de Deuda</t>
  </si>
  <si>
    <t>Indicadores de Balance</t>
  </si>
  <si>
    <t>Indicadores de Resultados</t>
  </si>
  <si>
    <t>Cifras relevantes al</t>
  </si>
  <si>
    <t>Deuda neta/ patrimonio</t>
  </si>
  <si>
    <t>Deuda Neta (deuda financiera - efectivo y equivalente a efectivo)</t>
  </si>
  <si>
    <t>Utilidad (Pérdida)</t>
  </si>
  <si>
    <t>#</t>
  </si>
  <si>
    <t xml:space="preserve">
1) Incluye contratos de leasing con opción de compra al término
2) MFO = Marine Fuel Oil
3) MDO = Marine Diesel Oil
4) Desde 2019, producto de la nueva normativa IFRS16 inversiones en propiedades, plantas y equipos incluye, los contraos por derecho de uso (RoU)
</t>
  </si>
  <si>
    <t>HLAG</t>
  </si>
  <si>
    <t xml:space="preserve">CSAV </t>
  </si>
  <si>
    <t>US$/TEU</t>
  </si>
  <si>
    <t xml:space="preserve">Precio de Combustible </t>
  </si>
  <si>
    <t>Ganancia</t>
  </si>
  <si>
    <t>MTEU</t>
  </si>
  <si>
    <t>Estado de Resultados</t>
  </si>
  <si>
    <t>Indice de Liquidez</t>
  </si>
  <si>
    <t>al 31 de diciembre de 2021</t>
  </si>
  <si>
    <t xml:space="preserve">  Saldo al 1 enero de 2022</t>
  </si>
  <si>
    <t>Al 31 de diciembre de 2021</t>
  </si>
  <si>
    <t xml:space="preserve">          Participación en resultados de HLAG</t>
  </si>
  <si>
    <t xml:space="preserve">   Resultados operaciones descontinuadas</t>
  </si>
  <si>
    <t xml:space="preserve">    Compra (venta) de propiedades, plantas y equipo, neto</t>
  </si>
  <si>
    <t xml:space="preserve">   Pago de préstamo</t>
  </si>
  <si>
    <t>Efectivo final del periodo</t>
  </si>
  <si>
    <t>Efectivo al inicio del periodo</t>
  </si>
  <si>
    <t>Dividendos Pagados últimos 12M</t>
  </si>
  <si>
    <t>Activos por impuestos corrientes</t>
  </si>
  <si>
    <t xml:space="preserve">   Importes de préstamos de corto plazo</t>
  </si>
  <si>
    <t xml:space="preserve">    Dividendos recibidos</t>
  </si>
  <si>
    <t xml:space="preserve">   Dividendos pagados</t>
  </si>
  <si>
    <t xml:space="preserve">          Dividendos recibidos</t>
  </si>
  <si>
    <t>al 30 de septiembre de</t>
  </si>
  <si>
    <t>al 30 de septiembre de 2022</t>
  </si>
  <si>
    <t>Saldo al 30 de septiembre 2022</t>
  </si>
  <si>
    <t>Al 30 de septiembre de 2022</t>
  </si>
  <si>
    <t>Otros activos financieros corrientes</t>
  </si>
  <si>
    <t>al 30 de septiembre</t>
  </si>
  <si>
    <t>Participación HLAG</t>
  </si>
  <si>
    <t>Tarifas Promedio</t>
  </si>
  <si>
    <t>US$/ton</t>
  </si>
  <si>
    <t>Inv. de CSAV en HLAG</t>
  </si>
  <si>
    <t>Pasivos financieros corrientes</t>
  </si>
  <si>
    <t>Pasivos por impuestos, corrientes</t>
  </si>
  <si>
    <t>Pasivos financieros no corrientes</t>
  </si>
  <si>
    <t>Ctas. comerciales y otras, corrientes</t>
  </si>
  <si>
    <t>Efecto de variación por Tipo de Cambio</t>
  </si>
  <si>
    <t>Var. Flujo de Efectivo y equivalentes al Efectivo</t>
  </si>
  <si>
    <t>Flujo de Efectivo MMUS$</t>
  </si>
  <si>
    <t>Ratio de Pago de Dividendos*</t>
  </si>
  <si>
    <t>*Usando el Tipo de Cambio observado de la fecha de cierre US$ 960,24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</si>
</sst>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1">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_ ;\-#,##0\ "/>
    <numFmt numFmtId="267" formatCode="#,##0;\(#,##0\);\–"/>
    <numFmt numFmtId="268" formatCode="0.0%;\(0.0%\)"/>
    <numFmt numFmtId="269" formatCode="_ * #,##0.00_ ;_ * \-#,##0.00_ ;_ * &quot;-&quot;_ ;_ @_ "/>
    <numFmt numFmtId="270" formatCode="_ * #,##0.000_ ;_ * \-#,##0.000_ ;_ * &quot;-&quot;_ ;_ @_ "/>
    <numFmt numFmtId="271" formatCode="#,##0.0%;\ \(#,##0.0%\)"/>
  </numFmts>
  <fonts count="268">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59">
    <xf numFmtId="0" fontId="0" fillId="0" borderId="0" xfId="0"/>
    <xf numFmtId="0" fontId="0" fillId="49" borderId="0" xfId="0" applyFill="1"/>
    <xf numFmtId="0" fontId="0" fillId="49" borderId="0" xfId="0" applyFill="1" applyBorder="1"/>
    <xf numFmtId="0" fontId="238" fillId="49" borderId="0" xfId="0" applyFont="1" applyFill="1" applyBorder="1" applyAlignment="1">
      <alignment vertical="center"/>
    </xf>
    <xf numFmtId="0" fontId="239" fillId="49" borderId="0" xfId="0" applyFont="1" applyFill="1" applyBorder="1" applyAlignment="1">
      <alignment horizontal="center" vertical="center"/>
    </xf>
    <xf numFmtId="0" fontId="239" fillId="49" borderId="0" xfId="0" applyFont="1" applyFill="1" applyBorder="1" applyAlignment="1">
      <alignment horizontal="right" vertical="center"/>
    </xf>
    <xf numFmtId="0" fontId="242" fillId="49" borderId="0" xfId="0" applyFont="1" applyFill="1" applyBorder="1" applyAlignment="1">
      <alignment vertical="center"/>
    </xf>
    <xf numFmtId="0" fontId="242" fillId="49" borderId="0" xfId="0" applyFont="1" applyFill="1" applyBorder="1" applyAlignment="1">
      <alignment vertical="center" wrapText="1"/>
    </xf>
    <xf numFmtId="0" fontId="36" fillId="49" borderId="0" xfId="0" applyFont="1" applyFill="1"/>
    <xf numFmtId="0" fontId="245" fillId="49" borderId="0" xfId="0" applyFont="1" applyFill="1"/>
    <xf numFmtId="0" fontId="247" fillId="49" borderId="0" xfId="0" applyFont="1" applyFill="1" applyBorder="1" applyAlignment="1">
      <alignment vertical="center"/>
    </xf>
    <xf numFmtId="0" fontId="247" fillId="49" borderId="0" xfId="0" applyFont="1" applyFill="1" applyBorder="1" applyAlignment="1">
      <alignment horizontal="center" vertical="center"/>
    </xf>
    <xf numFmtId="0" fontId="247" fillId="49" borderId="0" xfId="0" applyFont="1" applyFill="1" applyBorder="1" applyAlignment="1">
      <alignment horizontal="center" vertical="center" wrapText="1"/>
    </xf>
    <xf numFmtId="0" fontId="252" fillId="49" borderId="0" xfId="0" applyFont="1" applyFill="1" applyBorder="1" applyAlignment="1">
      <alignment horizontal="center" vertical="center"/>
    </xf>
    <xf numFmtId="0" fontId="245" fillId="49" borderId="0" xfId="0" applyFont="1" applyFill="1" applyBorder="1"/>
    <xf numFmtId="0" fontId="253" fillId="49" borderId="0" xfId="0" applyFont="1" applyFill="1" applyBorder="1"/>
    <xf numFmtId="261" fontId="245" fillId="49" borderId="0" xfId="0" applyNumberFormat="1" applyFont="1" applyFill="1" applyBorder="1"/>
    <xf numFmtId="0" fontId="46" fillId="49" borderId="0" xfId="0" applyFont="1" applyFill="1" applyBorder="1"/>
    <xf numFmtId="0" fontId="239" fillId="49" borderId="0" xfId="0" applyFont="1" applyFill="1" applyBorder="1" applyAlignment="1">
      <alignment vertical="center"/>
    </xf>
    <xf numFmtId="0" fontId="57" fillId="49" borderId="0" xfId="0" applyFont="1" applyFill="1"/>
    <xf numFmtId="0" fontId="245" fillId="49" borderId="0" xfId="0" applyFont="1" applyFill="1" applyBorder="1" applyAlignment="1">
      <alignment horizontal="left"/>
    </xf>
    <xf numFmtId="0" fontId="245" fillId="49" borderId="0" xfId="0" applyFont="1" applyFill="1" applyBorder="1" applyAlignment="1">
      <alignment horizontal="right"/>
    </xf>
    <xf numFmtId="0" fontId="254" fillId="49" borderId="0" xfId="0" applyFont="1" applyFill="1" applyBorder="1" applyAlignment="1">
      <alignment horizontal="center" vertical="center"/>
    </xf>
    <xf numFmtId="0" fontId="245" fillId="49" borderId="0" xfId="0" applyFont="1" applyFill="1" applyBorder="1" applyAlignment="1">
      <alignment horizontal="left" indent="1"/>
    </xf>
    <xf numFmtId="260" fontId="245" fillId="49" borderId="0" xfId="0" applyNumberFormat="1" applyFont="1" applyFill="1" applyBorder="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Border="1" applyAlignment="1">
      <alignment horizontal="center" vertical="center"/>
    </xf>
    <xf numFmtId="264" fontId="239" fillId="49" borderId="0" xfId="20792" applyNumberFormat="1" applyFont="1" applyFill="1" applyBorder="1" applyAlignment="1">
      <alignment horizontal="center" vertical="center"/>
    </xf>
    <xf numFmtId="37" fontId="239" fillId="49" borderId="0" xfId="0" applyNumberFormat="1" applyFont="1" applyFill="1" applyBorder="1" applyAlignment="1">
      <alignment horizontal="center" vertical="center"/>
    </xf>
    <xf numFmtId="3" fontId="260" fillId="49" borderId="0" xfId="0" applyNumberFormat="1" applyFont="1" applyFill="1" applyBorder="1" applyAlignment="1">
      <alignment horizontal="center" vertical="center"/>
    </xf>
    <xf numFmtId="3" fontId="251" fillId="49" borderId="0" xfId="0" applyNumberFormat="1" applyFont="1" applyFill="1" applyBorder="1" applyAlignment="1">
      <alignment horizontal="center" vertical="center"/>
    </xf>
    <xf numFmtId="0" fontId="239" fillId="49" borderId="57" xfId="0" applyFont="1" applyFill="1" applyBorder="1" applyAlignment="1">
      <alignment horizontal="left" vertical="center"/>
    </xf>
    <xf numFmtId="259" fontId="251" fillId="49" borderId="57" xfId="0" applyNumberFormat="1" applyFont="1" applyFill="1" applyBorder="1" applyAlignment="1">
      <alignment horizontal="center" vertical="center"/>
    </xf>
    <xf numFmtId="264" fontId="239" fillId="49" borderId="57" xfId="20792" applyNumberFormat="1" applyFont="1" applyFill="1" applyBorder="1" applyAlignment="1">
      <alignment horizontal="center" vertical="center"/>
    </xf>
    <xf numFmtId="37" fontId="239" fillId="49" borderId="57" xfId="0" applyNumberFormat="1" applyFont="1" applyFill="1" applyBorder="1" applyAlignment="1">
      <alignment horizontal="center"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37" fontId="239" fillId="49" borderId="58" xfId="0" applyNumberFormat="1" applyFont="1" applyFill="1" applyBorder="1" applyAlignment="1">
      <alignment horizontal="center" vertical="center"/>
    </xf>
    <xf numFmtId="259" fontId="261" fillId="49" borderId="0" xfId="0" applyNumberFormat="1" applyFont="1" applyFill="1" applyBorder="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Border="1" applyAlignment="1">
      <alignment horizontal="center" vertical="center" wrapText="1"/>
    </xf>
    <xf numFmtId="0" fontId="241" fillId="99" borderId="0" xfId="0" applyFont="1" applyFill="1" applyAlignment="1">
      <alignment horizontal="center" vertical="center"/>
    </xf>
    <xf numFmtId="0" fontId="243" fillId="98" borderId="0" xfId="0" applyFont="1" applyFill="1" applyBorder="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Border="1" applyAlignment="1">
      <alignment horizontal="center" vertical="center"/>
    </xf>
    <xf numFmtId="259" fontId="249" fillId="49" borderId="0" xfId="0" applyNumberFormat="1" applyFont="1" applyFill="1" applyBorder="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Border="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Border="1" applyAlignment="1">
      <alignment vertical="center"/>
    </xf>
    <xf numFmtId="0" fontId="239" fillId="49" borderId="0" xfId="0" applyFont="1" applyFill="1" applyBorder="1" applyAlignment="1">
      <alignment horizontal="center"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Border="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Border="1" applyAlignment="1">
      <alignment vertical="center"/>
    </xf>
    <xf numFmtId="259" fontId="216" fillId="98" borderId="0" xfId="0" applyNumberFormat="1" applyFont="1" applyFill="1" applyBorder="1" applyAlignment="1">
      <alignment horizontal="center" vertical="center" wrapText="1"/>
    </xf>
    <xf numFmtId="0" fontId="216" fillId="98" borderId="0" xfId="0" applyFont="1" applyFill="1"/>
    <xf numFmtId="0" fontId="216" fillId="98" borderId="0" xfId="0" applyFont="1" applyFill="1" applyBorder="1" applyAlignment="1">
      <alignment horizontal="center" vertical="center" wrapText="1"/>
    </xf>
    <xf numFmtId="261" fontId="252" fillId="49" borderId="0" xfId="0" applyNumberFormat="1" applyFont="1" applyFill="1" applyBorder="1" applyAlignment="1">
      <alignment horizontal="center" vertical="center" wrapText="1"/>
    </xf>
    <xf numFmtId="261" fontId="252" fillId="49" borderId="60" xfId="0" applyNumberFormat="1" applyFont="1" applyFill="1" applyBorder="1" applyAlignment="1">
      <alignment horizontal="center" vertical="center" wrapText="1"/>
    </xf>
    <xf numFmtId="0" fontId="216" fillId="98" borderId="0" xfId="0" applyFont="1" applyFill="1" applyAlignment="1">
      <alignment horizontal="center" vertical="center" wrapText="1"/>
    </xf>
    <xf numFmtId="261" fontId="263" fillId="98" borderId="0" xfId="0" applyNumberFormat="1" applyFont="1" applyFill="1" applyBorder="1" applyAlignment="1">
      <alignment horizontal="left" vertical="center"/>
    </xf>
    <xf numFmtId="261" fontId="263" fillId="98" borderId="0" xfId="0" applyNumberFormat="1" applyFont="1" applyFill="1" applyBorder="1" applyAlignment="1">
      <alignment horizontal="center" vertical="center"/>
    </xf>
    <xf numFmtId="261" fontId="250" fillId="49" borderId="0" xfId="0" applyNumberFormat="1" applyFont="1" applyFill="1" applyBorder="1" applyAlignment="1">
      <alignment horizontal="center" vertical="center"/>
    </xf>
    <xf numFmtId="261" fontId="252" fillId="49" borderId="0" xfId="0" applyNumberFormat="1" applyFont="1" applyFill="1" applyBorder="1" applyAlignment="1">
      <alignment horizontal="center" vertical="center"/>
    </xf>
    <xf numFmtId="261" fontId="244" fillId="49" borderId="0" xfId="0" applyNumberFormat="1" applyFont="1" applyFill="1" applyBorder="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Border="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39" fillId="49" borderId="3" xfId="0" applyFont="1" applyFill="1" applyBorder="1" applyAlignment="1">
      <alignment horizontal="center" vertical="center"/>
    </xf>
    <xf numFmtId="0" fontId="241" fillId="98" borderId="0" xfId="0" applyFont="1" applyFill="1" applyBorder="1" applyAlignment="1">
      <alignment horizontal="right" vertical="center"/>
    </xf>
    <xf numFmtId="0" fontId="248" fillId="98" borderId="18" xfId="0" applyFont="1" applyFill="1" applyBorder="1" applyAlignment="1">
      <alignment horizontal="right"/>
    </xf>
    <xf numFmtId="0" fontId="248" fillId="98" borderId="0" xfId="0" applyFont="1" applyFill="1" applyBorder="1" applyAlignment="1">
      <alignment horizontal="right"/>
    </xf>
    <xf numFmtId="0" fontId="213" fillId="98" borderId="0" xfId="0" applyFont="1" applyFill="1" applyBorder="1" applyAlignment="1">
      <alignment horizontal="center" wrapText="1"/>
    </xf>
    <xf numFmtId="0" fontId="216" fillId="98" borderId="0" xfId="0" applyFont="1" applyFill="1" applyAlignment="1">
      <alignment horizontal="center"/>
    </xf>
    <xf numFmtId="0" fontId="216" fillId="98" borderId="0" xfId="0" applyFont="1" applyFill="1" applyBorder="1" applyAlignment="1">
      <alignment horizontal="left" vertical="center"/>
    </xf>
    <xf numFmtId="0" fontId="216" fillId="98" borderId="0" xfId="0" applyFont="1" applyFill="1" applyBorder="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indent="1"/>
    </xf>
    <xf numFmtId="0" fontId="245" fillId="49" borderId="3" xfId="0" applyFont="1" applyFill="1" applyBorder="1" applyAlignment="1">
      <alignment horizontal="left"/>
    </xf>
    <xf numFmtId="0" fontId="216" fillId="98" borderId="0" xfId="0" applyFont="1" applyFill="1" applyBorder="1" applyAlignment="1">
      <alignment horizontal="right" vertical="center"/>
    </xf>
    <xf numFmtId="259" fontId="264" fillId="49" borderId="0" xfId="0" applyNumberFormat="1" applyFont="1" applyFill="1" applyBorder="1" applyAlignment="1">
      <alignment horizontal="center" vertical="center"/>
    </xf>
    <xf numFmtId="259" fontId="264" fillId="49" borderId="57" xfId="0" applyNumberFormat="1"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0" xfId="0" applyNumberFormat="1" applyFont="1" applyFill="1" applyBorder="1" applyAlignment="1">
      <alignment horizontal="center" vertical="center"/>
    </xf>
    <xf numFmtId="0" fontId="241" fillId="98" borderId="0" xfId="0" applyFont="1" applyFill="1" applyBorder="1" applyAlignment="1">
      <alignment horizontal="center" vertical="center" wrapText="1"/>
    </xf>
    <xf numFmtId="0" fontId="241" fillId="99" borderId="0" xfId="0" applyFont="1" applyFill="1" applyBorder="1" applyAlignment="1">
      <alignment horizontal="center" vertical="center" wrapText="1"/>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257" fontId="256" fillId="49" borderId="0" xfId="34681" applyNumberFormat="1" applyFont="1" applyFill="1" applyAlignment="1">
      <alignment horizontal="center"/>
    </xf>
    <xf numFmtId="41" fontId="0" fillId="49" borderId="0" xfId="0" applyNumberFormat="1" applyFill="1" applyBorder="1"/>
    <xf numFmtId="41" fontId="0" fillId="49" borderId="0" xfId="20794" applyFont="1" applyFill="1" applyBorder="1"/>
    <xf numFmtId="182" fontId="34" fillId="49" borderId="0" xfId="0" applyNumberFormat="1" applyFont="1" applyFill="1"/>
    <xf numFmtId="41" fontId="245" fillId="49" borderId="0" xfId="20794" applyFont="1" applyFill="1"/>
    <xf numFmtId="268" fontId="252" fillId="49" borderId="0" xfId="34681" applyNumberFormat="1" applyFont="1" applyFill="1" applyAlignment="1">
      <alignment horizontal="center"/>
    </xf>
    <xf numFmtId="268"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7" fontId="256" fillId="49" borderId="1" xfId="34681" applyNumberFormat="1" applyFont="1" applyFill="1" applyBorder="1" applyAlignment="1">
      <alignment horizontal="center"/>
    </xf>
    <xf numFmtId="267" fontId="256" fillId="49" borderId="3" xfId="34681" applyNumberFormat="1" applyFont="1" applyFill="1" applyBorder="1" applyAlignment="1">
      <alignment horizontal="center"/>
    </xf>
    <xf numFmtId="259" fontId="216" fillId="98" borderId="0" xfId="0" applyNumberFormat="1" applyFont="1" applyFill="1" applyAlignment="1">
      <alignment horizontal="center" vertical="center" wrapText="1"/>
    </xf>
    <xf numFmtId="261" fontId="263" fillId="98" borderId="0" xfId="0" applyNumberFormat="1" applyFont="1" applyFill="1" applyAlignment="1">
      <alignment horizontal="center" vertical="center"/>
    </xf>
    <xf numFmtId="266"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6" fontId="256" fillId="0" borderId="3" xfId="34681" applyNumberFormat="1" applyFont="1" applyBorder="1" applyAlignment="1">
      <alignment horizontal="center"/>
    </xf>
    <xf numFmtId="3" fontId="252" fillId="49" borderId="0" xfId="0" applyNumberFormat="1" applyFont="1" applyFill="1" applyAlignment="1">
      <alignment horizontal="center"/>
    </xf>
    <xf numFmtId="261" fontId="246" fillId="98" borderId="13" xfId="0" applyNumberFormat="1" applyFont="1" applyFill="1" applyBorder="1" applyAlignment="1">
      <alignment horizontal="left" vertical="center"/>
    </xf>
    <xf numFmtId="171" fontId="250" fillId="49" borderId="3" xfId="0" applyNumberFormat="1" applyFont="1" applyFill="1" applyBorder="1" applyAlignment="1">
      <alignment horizontal="center" vertical="center"/>
    </xf>
    <xf numFmtId="0" fontId="34" fillId="49" borderId="0" xfId="0" applyFont="1" applyFill="1" applyBorder="1"/>
    <xf numFmtId="259" fontId="245" fillId="49" borderId="0" xfId="0" applyNumberFormat="1" applyFont="1" applyFill="1" applyBorder="1"/>
    <xf numFmtId="171" fontId="216" fillId="98" borderId="0" xfId="0" applyNumberFormat="1" applyFont="1" applyFill="1" applyAlignment="1">
      <alignment horizontal="center" vertical="center" wrapText="1"/>
    </xf>
    <xf numFmtId="261" fontId="246" fillId="49" borderId="0" xfId="0" applyNumberFormat="1" applyFont="1" applyFill="1" applyBorder="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0" borderId="3" xfId="0" applyNumberFormat="1" applyFont="1" applyBorder="1" applyAlignment="1">
      <alignment horizont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6" fontId="256" fillId="49" borderId="3" xfId="34681" applyNumberFormat="1" applyFont="1" applyFill="1" applyBorder="1" applyAlignment="1">
      <alignment horizontal="center"/>
    </xf>
    <xf numFmtId="266" fontId="256" fillId="49" borderId="1"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259" fontId="245" fillId="49" borderId="0" xfId="0" applyNumberFormat="1" applyFont="1" applyFill="1"/>
    <xf numFmtId="270" fontId="0" fillId="49" borderId="0" xfId="20794" applyNumberFormat="1" applyFont="1" applyFill="1" applyBorder="1"/>
    <xf numFmtId="265" fontId="34" fillId="49" borderId="0" xfId="0" applyNumberFormat="1" applyFont="1" applyFill="1" applyBorder="1"/>
    <xf numFmtId="268" fontId="256" fillId="49" borderId="3" xfId="34681" applyNumberFormat="1" applyFont="1" applyFill="1" applyBorder="1" applyAlignment="1">
      <alignment horizontal="center"/>
    </xf>
    <xf numFmtId="259" fontId="266" fillId="49" borderId="0" xfId="0" applyNumberFormat="1" applyFont="1" applyFill="1" applyBorder="1" applyAlignment="1">
      <alignment horizontal="center" vertical="center"/>
    </xf>
    <xf numFmtId="259" fontId="0" fillId="49" borderId="60" xfId="0" applyNumberFormat="1" applyFill="1" applyBorder="1"/>
    <xf numFmtId="171" fontId="245" fillId="49" borderId="0" xfId="0" applyNumberFormat="1" applyFont="1" applyFill="1" applyBorder="1"/>
    <xf numFmtId="172" fontId="245" fillId="49" borderId="0" xfId="20792" applyNumberFormat="1" applyFont="1" applyFill="1" applyBorder="1"/>
    <xf numFmtId="269" fontId="250" fillId="49" borderId="0" xfId="20794" applyNumberFormat="1" applyFont="1" applyFill="1" applyBorder="1" applyAlignment="1">
      <alignment horizontal="center" vertical="center"/>
    </xf>
    <xf numFmtId="261" fontId="239" fillId="49" borderId="59" xfId="0" applyNumberFormat="1" applyFont="1" applyFill="1" applyBorder="1" applyAlignment="1">
      <alignment horizontal="center" vertical="center"/>
    </xf>
    <xf numFmtId="0" fontId="239" fillId="49" borderId="62" xfId="0" applyFont="1" applyFill="1" applyBorder="1" applyAlignment="1">
      <alignment horizontal="right" vertical="center"/>
    </xf>
    <xf numFmtId="259" fontId="251" fillId="49" borderId="62" xfId="0" applyNumberFormat="1" applyFont="1" applyFill="1" applyBorder="1" applyAlignment="1">
      <alignment horizontal="center" vertical="center"/>
    </xf>
    <xf numFmtId="259" fontId="250" fillId="49" borderId="62" xfId="0" applyNumberFormat="1" applyFont="1" applyFill="1" applyBorder="1" applyAlignment="1">
      <alignment horizontal="center" vertical="center"/>
    </xf>
    <xf numFmtId="0" fontId="3" fillId="49" borderId="0" xfId="0" applyFont="1" applyFill="1" applyBorder="1"/>
    <xf numFmtId="3" fontId="256" fillId="49" borderId="3" xfId="34681" applyNumberFormat="1" applyFont="1" applyFill="1" applyBorder="1" applyAlignment="1">
      <alignment horizontal="center"/>
    </xf>
    <xf numFmtId="252" fontId="245" fillId="49" borderId="0" xfId="0" applyNumberFormat="1" applyFont="1" applyFill="1" applyBorder="1"/>
    <xf numFmtId="259" fontId="0" fillId="49" borderId="0" xfId="0" applyNumberFormat="1" applyFill="1"/>
    <xf numFmtId="41" fontId="250" fillId="49" borderId="0" xfId="20794" applyFont="1" applyFill="1" applyBorder="1" applyAlignment="1">
      <alignment horizontal="center" vertical="center"/>
    </xf>
    <xf numFmtId="0" fontId="241" fillId="98" borderId="0" xfId="0" applyFont="1" applyFill="1" applyAlignment="1">
      <alignment horizontal="center" vertical="center" wrapText="1"/>
    </xf>
    <xf numFmtId="0" fontId="241" fillId="98" borderId="0" xfId="0" applyFont="1" applyFill="1" applyBorder="1" applyAlignment="1">
      <alignment horizontal="center" vertical="center"/>
    </xf>
    <xf numFmtId="0" fontId="241" fillId="99" borderId="0" xfId="0" applyFont="1" applyFill="1" applyBorder="1" applyAlignment="1">
      <alignment horizontal="center"/>
    </xf>
    <xf numFmtId="0" fontId="241" fillId="99"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Border="1" applyAlignment="1">
      <alignment vertical="center"/>
    </xf>
    <xf numFmtId="0" fontId="262" fillId="98" borderId="0" xfId="0" applyFont="1" applyFill="1" applyAlignment="1">
      <alignment horizontal="center" vertical="center" wrapText="1"/>
    </xf>
    <xf numFmtId="0" fontId="262" fillId="98" borderId="0" xfId="0" applyFont="1" applyFill="1" applyBorder="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13" xfId="0" applyNumberFormat="1" applyFont="1" applyFill="1" applyBorder="1" applyAlignment="1">
      <alignment horizontal="center" vertical="center"/>
    </xf>
    <xf numFmtId="265" fontId="250" fillId="49" borderId="1" xfId="0" applyNumberFormat="1" applyFont="1" applyFill="1" applyBorder="1" applyAlignment="1">
      <alignment horizontal="center" vertical="center"/>
    </xf>
    <xf numFmtId="0" fontId="239" fillId="49" borderId="0" xfId="0" applyFont="1" applyFill="1" applyBorder="1" applyAlignment="1">
      <alignment vertical="center"/>
    </xf>
    <xf numFmtId="0" fontId="239" fillId="49" borderId="0" xfId="0" applyFont="1" applyFill="1" applyBorder="1" applyAlignment="1">
      <alignment horizontal="center" vertical="center"/>
    </xf>
    <xf numFmtId="265" fontId="250" fillId="49" borderId="0" xfId="0" applyNumberFormat="1" applyFont="1" applyFill="1" applyBorder="1" applyAlignment="1">
      <alignment horizontal="center" vertical="center"/>
    </xf>
    <xf numFmtId="0" fontId="250" fillId="49" borderId="1" xfId="0" applyFont="1" applyFill="1" applyBorder="1" applyAlignment="1">
      <alignment horizontal="center" vertical="center"/>
    </xf>
    <xf numFmtId="171" fontId="250" fillId="0" borderId="13" xfId="0" applyNumberFormat="1" applyFont="1" applyFill="1" applyBorder="1" applyAlignment="1">
      <alignment horizontal="center" vertical="center"/>
    </xf>
    <xf numFmtId="171" fontId="250" fillId="0" borderId="0" xfId="0" applyNumberFormat="1" applyFont="1" applyFill="1" applyBorder="1" applyAlignment="1">
      <alignment horizontal="center" vertical="center"/>
    </xf>
    <xf numFmtId="171" fontId="250" fillId="0" borderId="1" xfId="0"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265" fontId="239" fillId="49" borderId="0" xfId="0" applyNumberFormat="1" applyFont="1" applyFill="1" applyBorder="1" applyAlignment="1">
      <alignment horizontal="center" vertical="center"/>
    </xf>
    <xf numFmtId="0" fontId="250" fillId="49" borderId="13" xfId="0" applyFont="1" applyFill="1" applyBorder="1" applyAlignment="1">
      <alignment horizontal="center" vertical="center"/>
    </xf>
    <xf numFmtId="0" fontId="239" fillId="49" borderId="3" xfId="0" applyFont="1" applyFill="1" applyBorder="1" applyAlignment="1">
      <alignment vertical="center" wrapText="1"/>
    </xf>
    <xf numFmtId="0" fontId="239" fillId="49" borderId="0" xfId="0" applyFont="1" applyFill="1" applyBorder="1" applyAlignment="1">
      <alignment horizontal="left" vertical="center"/>
    </xf>
    <xf numFmtId="0" fontId="216" fillId="98" borderId="0" xfId="0" applyFont="1" applyFill="1" applyBorder="1" applyAlignment="1">
      <alignment horizontal="center" vertical="center"/>
    </xf>
    <xf numFmtId="0" fontId="216" fillId="98" borderId="0" xfId="0" applyFont="1" applyFill="1" applyAlignment="1">
      <alignment horizontal="left" vertical="center" wrapText="1"/>
    </xf>
    <xf numFmtId="0" fontId="216" fillId="98" borderId="0" xfId="0" applyFont="1" applyFill="1" applyBorder="1" applyAlignment="1">
      <alignment horizontal="left" vertical="center" wrapText="1"/>
    </xf>
    <xf numFmtId="0" fontId="236" fillId="49" borderId="0" xfId="0" applyFont="1" applyFill="1" applyBorder="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16" fillId="98" borderId="0" xfId="0" applyFont="1" applyFill="1" applyBorder="1" applyAlignment="1">
      <alignment horizontal="left" vertical="center"/>
    </xf>
    <xf numFmtId="0" fontId="259" fillId="49" borderId="0" xfId="0" applyFont="1" applyFill="1" applyBorder="1" applyAlignment="1">
      <alignment horizontal="left" vertical="top" wrapText="1"/>
    </xf>
    <xf numFmtId="271" fontId="238" fillId="49" borderId="60" xfId="20792" applyNumberFormat="1" applyFont="1" applyFill="1" applyBorder="1" applyAlignment="1">
      <alignment horizontal="center" vertical="center"/>
    </xf>
    <xf numFmtId="271" fontId="239" fillId="49" borderId="59" xfId="20792" applyNumberFormat="1" applyFont="1" applyFill="1" applyBorder="1" applyAlignment="1">
      <alignment horizontal="center" vertical="center"/>
    </xf>
    <xf numFmtId="271" fontId="239" fillId="49" borderId="60" xfId="20792" applyNumberFormat="1" applyFont="1" applyFill="1" applyBorder="1" applyAlignment="1">
      <alignment horizontal="center" vertical="center"/>
    </xf>
    <xf numFmtId="271" fontId="216" fillId="98" borderId="0" xfId="20792" applyNumberFormat="1" applyFont="1" applyFill="1" applyBorder="1" applyAlignment="1">
      <alignment horizontal="center" vertical="center"/>
    </xf>
    <xf numFmtId="271" fontId="246" fillId="98" borderId="1" xfId="34688" applyNumberFormat="1" applyFont="1" applyFill="1" applyBorder="1" applyAlignment="1">
      <alignment horizontal="center" vertical="center"/>
    </xf>
    <xf numFmtId="271" fontId="238" fillId="49" borderId="62" xfId="34688" applyNumberFormat="1" applyFont="1" applyFill="1" applyBorder="1" applyAlignment="1">
      <alignment horizontal="center" vertical="center"/>
    </xf>
    <xf numFmtId="271" fontId="239" fillId="49" borderId="60" xfId="34688" applyNumberFormat="1" applyFont="1" applyFill="1" applyBorder="1" applyAlignment="1">
      <alignment horizontal="center" vertical="center"/>
    </xf>
    <xf numFmtId="271" fontId="238" fillId="49" borderId="60" xfId="34688" applyNumberFormat="1" applyFont="1" applyFill="1" applyBorder="1" applyAlignment="1">
      <alignment horizontal="center" vertical="center"/>
    </xf>
    <xf numFmtId="271" fontId="239" fillId="49" borderId="61" xfId="34688" applyNumberFormat="1" applyFont="1" applyFill="1" applyBorder="1" applyAlignment="1">
      <alignment horizontal="center" vertical="center"/>
    </xf>
    <xf numFmtId="271" fontId="239" fillId="49" borderId="1" xfId="34688" applyNumberFormat="1" applyFont="1" applyFill="1" applyBorder="1" applyAlignment="1">
      <alignment horizontal="center" vertical="center"/>
    </xf>
    <xf numFmtId="271" fontId="246" fillId="98" borderId="13" xfId="20792" applyNumberFormat="1" applyFont="1" applyFill="1" applyBorder="1" applyAlignment="1">
      <alignment horizontal="center" vertical="center"/>
    </xf>
    <xf numFmtId="271" fontId="246" fillId="98" borderId="1" xfId="20792" applyNumberFormat="1" applyFont="1" applyFill="1" applyBorder="1" applyAlignment="1">
      <alignment horizontal="center" vertical="center"/>
    </xf>
    <xf numFmtId="271" fontId="256" fillId="49" borderId="3" xfId="34681" applyNumberFormat="1" applyFont="1" applyFill="1" applyBorder="1" applyAlignment="1">
      <alignment horizontal="center"/>
    </xf>
    <xf numFmtId="271" fontId="256" fillId="49" borderId="0" xfId="34681" applyNumberFormat="1" applyFont="1" applyFill="1" applyAlignment="1">
      <alignment horizontal="center"/>
    </xf>
    <xf numFmtId="271" fontId="216" fillId="98" borderId="0" xfId="34681" applyNumberFormat="1" applyFont="1" applyFill="1" applyAlignment="1">
      <alignment horizontal="center"/>
    </xf>
    <xf numFmtId="271" fontId="256" fillId="49" borderId="1" xfId="34681" applyNumberFormat="1" applyFont="1" applyFill="1" applyBorder="1" applyAlignment="1">
      <alignment horizontal="center"/>
    </xf>
    <xf numFmtId="171" fontId="239" fillId="49" borderId="13" xfId="0" applyNumberFormat="1" applyFont="1" applyFill="1" applyBorder="1" applyAlignment="1">
      <alignment horizontal="center" vertical="center"/>
    </xf>
    <xf numFmtId="171" fontId="239" fillId="49" borderId="0" xfId="0" applyNumberFormat="1" applyFont="1" applyFill="1" applyBorder="1" applyAlignment="1">
      <alignment horizontal="center" vertical="center"/>
    </xf>
    <xf numFmtId="171" fontId="239" fillId="49" borderId="1" xfId="0" applyNumberFormat="1" applyFont="1" applyFill="1" applyBorder="1" applyAlignment="1">
      <alignment horizontal="center" vertical="center"/>
    </xf>
    <xf numFmtId="0" fontId="267" fillId="49" borderId="13" xfId="0" applyFont="1" applyFill="1" applyBorder="1" applyAlignment="1">
      <alignment vertical="center" wrapText="1"/>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workbookViewId="0">
      <selection activeCell="E1" sqref="A1:F14"/>
    </sheetView>
  </sheetViews>
  <sheetFormatPr baseColWidth="10" defaultColWidth="9.109375" defaultRowHeight="13.8"/>
  <cols>
    <col min="1" max="1" width="21.6640625" style="9" bestFit="1" customWidth="1"/>
    <col min="2" max="2" width="8" style="9" customWidth="1"/>
    <col min="3" max="4" width="12" style="9" customWidth="1"/>
    <col min="5" max="6" width="7" style="9" customWidth="1"/>
    <col min="7" max="16384" width="9.109375" style="9"/>
  </cols>
  <sheetData>
    <row r="1" spans="1:6" ht="15" customHeight="1">
      <c r="A1" s="192" t="s">
        <v>103</v>
      </c>
      <c r="B1" s="26"/>
      <c r="C1" s="192" t="s">
        <v>125</v>
      </c>
      <c r="D1" s="192"/>
      <c r="E1" s="191" t="s">
        <v>5</v>
      </c>
      <c r="F1" s="191"/>
    </row>
    <row r="2" spans="1:6" ht="15" customHeight="1">
      <c r="A2" s="192"/>
      <c r="B2" s="26"/>
      <c r="C2" s="120">
        <v>2022</v>
      </c>
      <c r="D2" s="120">
        <v>2021</v>
      </c>
      <c r="E2" s="44" t="s">
        <v>7</v>
      </c>
      <c r="F2" s="45" t="s">
        <v>100</v>
      </c>
    </row>
    <row r="3" spans="1:6">
      <c r="A3" s="18" t="s">
        <v>131</v>
      </c>
      <c r="B3" s="41" t="s">
        <v>21</v>
      </c>
      <c r="C3" s="115">
        <f>+'Estado de Resultado'!B8</f>
        <v>4391.4009999999998</v>
      </c>
      <c r="D3" s="175">
        <f>+'Estado de Resultado'!C8</f>
        <v>1992.902</v>
      </c>
      <c r="E3" s="28">
        <f>+C3/D3-1</f>
        <v>1.2035207953025284</v>
      </c>
      <c r="F3" s="29">
        <f>+C3-D3</f>
        <v>2398.4989999999998</v>
      </c>
    </row>
    <row r="4" spans="1:6">
      <c r="A4" s="32" t="s">
        <v>106</v>
      </c>
      <c r="B4" s="42" t="s">
        <v>21</v>
      </c>
      <c r="C4" s="116">
        <f>+'Estado de Resultado'!B12</f>
        <v>4336.9890000000005</v>
      </c>
      <c r="D4" s="33">
        <f>+'Estado de Resultado'!C12</f>
        <v>1986.0270000000003</v>
      </c>
      <c r="E4" s="34">
        <f>+C4/D4-1</f>
        <v>1.1837512783058841</v>
      </c>
      <c r="F4" s="35">
        <f>+C4-D4</f>
        <v>2350.9620000000004</v>
      </c>
    </row>
    <row r="6" spans="1:6" ht="15" customHeight="1">
      <c r="A6" s="189" t="s">
        <v>102</v>
      </c>
      <c r="B6" s="25"/>
      <c r="C6" s="189" t="s">
        <v>125</v>
      </c>
      <c r="D6" s="189"/>
      <c r="E6" s="190" t="s">
        <v>5</v>
      </c>
      <c r="F6" s="190"/>
    </row>
    <row r="7" spans="1:6" ht="15" customHeight="1">
      <c r="A7" s="189"/>
      <c r="B7" s="25"/>
      <c r="C7" s="119">
        <v>2022</v>
      </c>
      <c r="D7" s="119">
        <v>2021</v>
      </c>
      <c r="E7" s="46" t="s">
        <v>7</v>
      </c>
      <c r="F7" s="47" t="s">
        <v>100</v>
      </c>
    </row>
    <row r="8" spans="1:6">
      <c r="A8" s="14" t="s">
        <v>78</v>
      </c>
      <c r="B8" s="41" t="s">
        <v>21</v>
      </c>
      <c r="C8" s="30">
        <f>+'Hapag-LLoyd'!C11</f>
        <v>28439</v>
      </c>
      <c r="D8" s="31">
        <f>+'Hapag-LLoyd'!D11</f>
        <v>17945</v>
      </c>
      <c r="E8" s="28">
        <f>+'Hapag-LLoyd'!E11</f>
        <v>0.58478684870437458</v>
      </c>
      <c r="F8" s="29">
        <f>+'Hapag-LLoyd'!F11</f>
        <v>10494</v>
      </c>
    </row>
    <row r="9" spans="1:6">
      <c r="A9" s="14" t="s">
        <v>1</v>
      </c>
      <c r="B9" s="41" t="s">
        <v>21</v>
      </c>
      <c r="C9" s="30">
        <f>+'Hapag-LLoyd'!C13</f>
        <v>16649</v>
      </c>
      <c r="D9" s="31">
        <f>+'Hapag-LLoyd'!D13</f>
        <v>8163</v>
      </c>
      <c r="E9" s="28">
        <f>+'Hapag-LLoyd'!E13</f>
        <v>1.0395687859855447</v>
      </c>
      <c r="F9" s="29">
        <f>+'Hapag-LLoyd'!F13</f>
        <v>8486</v>
      </c>
    </row>
    <row r="10" spans="1:6">
      <c r="A10" s="14" t="s">
        <v>2</v>
      </c>
      <c r="B10" s="41" t="s">
        <v>21</v>
      </c>
      <c r="C10" s="30">
        <f>+'Hapag-LLoyd'!C14</f>
        <v>15143</v>
      </c>
      <c r="D10" s="31">
        <f>+'Hapag-LLoyd'!D14</f>
        <v>6938</v>
      </c>
      <c r="E10" s="28">
        <f>+'Hapag-LLoyd'!E14</f>
        <v>1.1826174690112423</v>
      </c>
      <c r="F10" s="29">
        <f>+'Hapag-LLoyd'!F14</f>
        <v>8205</v>
      </c>
    </row>
    <row r="11" spans="1:6">
      <c r="A11" s="14" t="s">
        <v>106</v>
      </c>
      <c r="B11" s="41" t="s">
        <v>21</v>
      </c>
      <c r="C11" s="30">
        <f>+'Hapag-LLoyd'!C15</f>
        <v>14665</v>
      </c>
      <c r="D11" s="31">
        <f>+'Hapag-LLoyd'!D15</f>
        <v>6655</v>
      </c>
      <c r="E11" s="28">
        <f>+'Hapag-LLoyd'!E15</f>
        <v>1.2036063110443274</v>
      </c>
      <c r="F11" s="29">
        <f>+'Hapag-LLoyd'!F15</f>
        <v>8010</v>
      </c>
    </row>
    <row r="12" spans="1:6">
      <c r="A12" s="14" t="s">
        <v>132</v>
      </c>
      <c r="B12" s="41" t="s">
        <v>104</v>
      </c>
      <c r="C12" s="30">
        <f>+'Hapag-LLoyd'!C9</f>
        <v>2938</v>
      </c>
      <c r="D12" s="31">
        <f>+'Hapag-LLoyd'!D9</f>
        <v>1818</v>
      </c>
      <c r="E12" s="28">
        <f>+'Hapag-LLoyd'!E9</f>
        <v>0.61606160616061612</v>
      </c>
      <c r="F12" s="29">
        <f>+'Hapag-LLoyd'!F9</f>
        <v>1120</v>
      </c>
    </row>
    <row r="13" spans="1:6">
      <c r="A13" s="14" t="s">
        <v>77</v>
      </c>
      <c r="B13" s="41" t="s">
        <v>107</v>
      </c>
      <c r="C13" s="30">
        <f>+'Hapag-LLoyd'!C10</f>
        <v>8987</v>
      </c>
      <c r="D13" s="31">
        <f>+'Hapag-LLoyd'!D10</f>
        <v>8980</v>
      </c>
      <c r="E13" s="28">
        <f>+'Hapag-LLoyd'!E10</f>
        <v>7.7951002227161226E-4</v>
      </c>
      <c r="F13" s="29">
        <f>+'Hapag-LLoyd'!F10</f>
        <v>7</v>
      </c>
    </row>
    <row r="14" spans="1:6">
      <c r="A14" s="36" t="s">
        <v>105</v>
      </c>
      <c r="B14" s="43" t="str">
        <f>+'Hapag-LLoyd'!B8</f>
        <v>US$/ton</v>
      </c>
      <c r="C14" s="37">
        <f>+'Hapag-LLoyd'!C8</f>
        <v>755</v>
      </c>
      <c r="D14" s="38">
        <f>+'Hapag-LLoyd'!D8</f>
        <v>452</v>
      </c>
      <c r="E14" s="39">
        <f>+'Hapag-LLoyd'!E8</f>
        <v>0.67035398230088505</v>
      </c>
      <c r="F14" s="40">
        <f>+'Hapag-LLoyd'!F8</f>
        <v>303</v>
      </c>
    </row>
  </sheetData>
  <mergeCells count="6">
    <mergeCell ref="A6:A7"/>
    <mergeCell ref="E6:F6"/>
    <mergeCell ref="E1:F1"/>
    <mergeCell ref="A1:A2"/>
    <mergeCell ref="C1:D1"/>
    <mergeCell ref="C6: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H30"/>
  <sheetViews>
    <sheetView workbookViewId="0">
      <selection sqref="A1:E27"/>
    </sheetView>
  </sheetViews>
  <sheetFormatPr baseColWidth="10" defaultColWidth="9.109375" defaultRowHeight="13.2"/>
  <cols>
    <col min="1" max="1" width="28.88671875" style="1" customWidth="1"/>
    <col min="2" max="2" width="20.6640625" style="1" bestFit="1" customWidth="1"/>
    <col min="3" max="3" width="23.6640625" style="1" bestFit="1" customWidth="1"/>
    <col min="4" max="4" width="12" style="1" bestFit="1" customWidth="1"/>
    <col min="5" max="5" width="7.5546875" style="1" bestFit="1" customWidth="1"/>
    <col min="6" max="16384" width="9.109375" style="1"/>
  </cols>
  <sheetData>
    <row r="1" spans="1:8" ht="15" customHeight="1">
      <c r="A1" s="193" t="s">
        <v>4</v>
      </c>
      <c r="B1" s="195" t="s">
        <v>126</v>
      </c>
      <c r="C1" s="195" t="s">
        <v>110</v>
      </c>
      <c r="D1" s="195" t="s">
        <v>5</v>
      </c>
      <c r="E1" s="195"/>
    </row>
    <row r="2" spans="1:8" ht="15" customHeight="1">
      <c r="A2" s="194"/>
      <c r="B2" s="195"/>
      <c r="C2" s="196"/>
      <c r="D2" s="196"/>
      <c r="E2" s="196"/>
    </row>
    <row r="3" spans="1:8" ht="13.8">
      <c r="A3" s="49"/>
      <c r="B3" s="60" t="s">
        <v>6</v>
      </c>
      <c r="C3" s="61" t="s">
        <v>6</v>
      </c>
      <c r="D3" s="51" t="s">
        <v>7</v>
      </c>
      <c r="E3" s="52" t="s">
        <v>6</v>
      </c>
      <c r="H3" s="71"/>
    </row>
    <row r="4" spans="1:8" s="8" customFormat="1" ht="13.8">
      <c r="A4" s="49" t="s">
        <v>8</v>
      </c>
      <c r="B4" s="56">
        <v>618.86900000000003</v>
      </c>
      <c r="C4" s="58">
        <v>25.401</v>
      </c>
      <c r="D4" s="239">
        <f>+B4/C4-1</f>
        <v>23.363962048738241</v>
      </c>
      <c r="E4" s="59">
        <f>+B4-C4</f>
        <v>593.46800000000007</v>
      </c>
      <c r="H4" s="72"/>
    </row>
    <row r="5" spans="1:8" ht="13.8">
      <c r="A5" s="5" t="s">
        <v>9</v>
      </c>
      <c r="B5" s="53">
        <v>110.193</v>
      </c>
      <c r="C5" s="27">
        <v>23.687999999999999</v>
      </c>
      <c r="D5" s="240">
        <f t="shared" ref="D5:D12" si="0">+B5/C5-1</f>
        <v>3.6518490374873354</v>
      </c>
      <c r="E5" s="180">
        <f t="shared" ref="E5:E12" si="1">+B5-C5</f>
        <v>86.504999999999995</v>
      </c>
      <c r="H5" s="71"/>
    </row>
    <row r="6" spans="1:8" ht="13.8">
      <c r="A6" s="181" t="s">
        <v>129</v>
      </c>
      <c r="B6" s="183">
        <f>45329/1000</f>
        <v>45.329000000000001</v>
      </c>
      <c r="C6" s="182">
        <v>0</v>
      </c>
      <c r="D6" s="240" t="s">
        <v>22</v>
      </c>
      <c r="E6" s="180">
        <f t="shared" ref="E6" si="2">+B6-C6</f>
        <v>45.329000000000001</v>
      </c>
      <c r="H6" s="71"/>
    </row>
    <row r="7" spans="1:8" ht="13.8">
      <c r="A7" s="55" t="s">
        <v>120</v>
      </c>
      <c r="B7" s="56">
        <v>462.98700000000002</v>
      </c>
      <c r="C7" s="57">
        <v>0.249</v>
      </c>
      <c r="D7" s="241" t="s">
        <v>22</v>
      </c>
      <c r="E7" s="63">
        <f t="shared" ref="E7" si="3">+B7-C7</f>
        <v>462.738</v>
      </c>
      <c r="G7" s="187"/>
      <c r="H7" s="71"/>
    </row>
    <row r="8" spans="1:8" ht="13.8">
      <c r="A8" s="55" t="s">
        <v>10</v>
      </c>
      <c r="B8" s="56">
        <f>+B4-B5-B7-B6</f>
        <v>0.36000000000002075</v>
      </c>
      <c r="C8" s="57">
        <v>1.4640000000000002</v>
      </c>
      <c r="D8" s="241">
        <f t="shared" si="0"/>
        <v>-0.75409836065572355</v>
      </c>
      <c r="E8" s="63">
        <f t="shared" si="1"/>
        <v>-1.1039999999999794</v>
      </c>
      <c r="H8" s="71"/>
    </row>
    <row r="9" spans="1:8" s="8" customFormat="1" ht="13.8">
      <c r="A9" s="3" t="s">
        <v>11</v>
      </c>
      <c r="B9" s="53">
        <v>8474.5879999999997</v>
      </c>
      <c r="C9" s="54">
        <v>5999.8069999999998</v>
      </c>
      <c r="D9" s="239">
        <f t="shared" si="0"/>
        <v>0.41247676800270416</v>
      </c>
      <c r="E9" s="59">
        <f t="shared" si="1"/>
        <v>2474.7809999999999</v>
      </c>
      <c r="H9" s="72"/>
    </row>
    <row r="10" spans="1:8" ht="13.8">
      <c r="A10" s="55" t="s">
        <v>134</v>
      </c>
      <c r="B10" s="56">
        <v>8201.4159999999993</v>
      </c>
      <c r="C10" s="57">
        <v>5748.7979999999998</v>
      </c>
      <c r="D10" s="241">
        <f t="shared" si="0"/>
        <v>0.42663144539084508</v>
      </c>
      <c r="E10" s="63">
        <f t="shared" si="1"/>
        <v>2452.6179999999995</v>
      </c>
      <c r="H10" s="71"/>
    </row>
    <row r="11" spans="1:8" ht="13.8">
      <c r="A11" s="5" t="s">
        <v>12</v>
      </c>
      <c r="B11" s="53">
        <v>260.13299999999998</v>
      </c>
      <c r="C11" s="27">
        <v>240.32</v>
      </c>
      <c r="D11" s="241">
        <f t="shared" si="0"/>
        <v>8.2444241011983888E-2</v>
      </c>
      <c r="E11" s="63">
        <f t="shared" si="1"/>
        <v>19.812999999999988</v>
      </c>
      <c r="H11" s="71"/>
    </row>
    <row r="12" spans="1:8" ht="13.8">
      <c r="A12" s="55" t="s">
        <v>13</v>
      </c>
      <c r="B12" s="56">
        <f>+B9-B10-B11</f>
        <v>13.039000000000499</v>
      </c>
      <c r="C12" s="57">
        <f>+C9-C10-C11</f>
        <v>10.689000000000021</v>
      </c>
      <c r="D12" s="241">
        <f t="shared" si="0"/>
        <v>0.21985218448877086</v>
      </c>
      <c r="E12" s="63">
        <f t="shared" si="1"/>
        <v>2.3500000000004775</v>
      </c>
    </row>
    <row r="13" spans="1:8" s="8" customFormat="1" ht="15" customHeight="1">
      <c r="A13" s="79" t="s">
        <v>14</v>
      </c>
      <c r="B13" s="80">
        <f>+B4+B9</f>
        <v>9093.4570000000003</v>
      </c>
      <c r="C13" s="80">
        <f>+C4+C9</f>
        <v>6025.2079999999996</v>
      </c>
      <c r="D13" s="242">
        <f>+B13/C13-1</f>
        <v>0.50923536581641682</v>
      </c>
      <c r="E13" s="136">
        <f>+B13-C13</f>
        <v>3068.2490000000007</v>
      </c>
    </row>
    <row r="14" spans="1:8">
      <c r="A14" s="48"/>
      <c r="B14" s="176"/>
      <c r="C14" s="48"/>
      <c r="D14" s="48"/>
      <c r="E14" s="48"/>
    </row>
    <row r="15" spans="1:8" ht="15" customHeight="1">
      <c r="A15" s="193" t="s">
        <v>15</v>
      </c>
      <c r="B15" s="195" t="s">
        <v>126</v>
      </c>
      <c r="C15" s="195" t="s">
        <v>110</v>
      </c>
      <c r="D15" s="195" t="s">
        <v>5</v>
      </c>
      <c r="E15" s="195"/>
    </row>
    <row r="16" spans="1:8" ht="15" customHeight="1">
      <c r="A16" s="194"/>
      <c r="B16" s="195"/>
      <c r="C16" s="196"/>
      <c r="D16" s="196"/>
      <c r="E16" s="196"/>
    </row>
    <row r="17" spans="1:7" ht="13.5" customHeight="1">
      <c r="A17" s="49"/>
      <c r="B17" s="50" t="s">
        <v>6</v>
      </c>
      <c r="C17" s="51" t="s">
        <v>6</v>
      </c>
      <c r="D17" s="51" t="s">
        <v>7</v>
      </c>
      <c r="E17" s="52" t="s">
        <v>6</v>
      </c>
    </row>
    <row r="18" spans="1:7" s="8" customFormat="1" ht="13.8">
      <c r="A18" s="3" t="s">
        <v>16</v>
      </c>
      <c r="B18" s="53">
        <v>1909.5519999999999</v>
      </c>
      <c r="C18" s="54">
        <v>987.88699999999994</v>
      </c>
      <c r="D18" s="239">
        <f t="shared" ref="D18:D27" si="4">+B18/C18-1</f>
        <v>0.93296601736838314</v>
      </c>
      <c r="E18" s="59">
        <f t="shared" ref="E18:E26" si="5">+B18-C18</f>
        <v>921.66499999999996</v>
      </c>
    </row>
    <row r="19" spans="1:7" ht="13.8">
      <c r="A19" s="55" t="s">
        <v>135</v>
      </c>
      <c r="B19" s="56">
        <v>566.197</v>
      </c>
      <c r="C19" s="57">
        <v>460.92</v>
      </c>
      <c r="D19" s="241">
        <f t="shared" si="4"/>
        <v>0.22840623101622848</v>
      </c>
      <c r="E19" s="63">
        <f t="shared" si="5"/>
        <v>105.27699999999999</v>
      </c>
    </row>
    <row r="20" spans="1:7" ht="13.8">
      <c r="A20" s="55" t="s">
        <v>138</v>
      </c>
      <c r="B20" s="56">
        <v>13.59</v>
      </c>
      <c r="C20" s="57">
        <v>7.6029999999999998</v>
      </c>
      <c r="D20" s="241">
        <f t="shared" ref="D20" si="6">+B20/C20-1</f>
        <v>0.78745232145205835</v>
      </c>
      <c r="E20" s="63">
        <f t="shared" ref="E20:E21" si="7">+B20-C20</f>
        <v>5.9870000000000001</v>
      </c>
    </row>
    <row r="21" spans="1:7" ht="13.8">
      <c r="A21" s="55" t="s">
        <v>136</v>
      </c>
      <c r="B21" s="56">
        <v>14.86</v>
      </c>
      <c r="C21" s="57">
        <v>4.0000000000000001E-3</v>
      </c>
      <c r="D21" s="241" t="s">
        <v>22</v>
      </c>
      <c r="E21" s="63">
        <f t="shared" si="7"/>
        <v>14.856</v>
      </c>
    </row>
    <row r="22" spans="1:7" ht="13.8">
      <c r="A22" s="5" t="s">
        <v>10</v>
      </c>
      <c r="B22" s="53">
        <f>+B18-B19-B20-B21</f>
        <v>1314.9050000000002</v>
      </c>
      <c r="C22" s="27">
        <f>+C18-C19-C20-C21</f>
        <v>519.3599999999999</v>
      </c>
      <c r="D22" s="241">
        <f t="shared" si="4"/>
        <v>1.5317794978435004</v>
      </c>
      <c r="E22" s="63">
        <f t="shared" si="5"/>
        <v>795.5450000000003</v>
      </c>
    </row>
    <row r="23" spans="1:7" s="8" customFormat="1" ht="13.8">
      <c r="A23" s="49" t="s">
        <v>17</v>
      </c>
      <c r="B23" s="56">
        <v>109.09699999999999</v>
      </c>
      <c r="C23" s="58">
        <v>154.65199999999999</v>
      </c>
      <c r="D23" s="239">
        <f t="shared" si="4"/>
        <v>-0.29456457077826348</v>
      </c>
      <c r="E23" s="59">
        <f t="shared" si="5"/>
        <v>-45.554999999999993</v>
      </c>
    </row>
    <row r="24" spans="1:7" ht="13.8">
      <c r="A24" s="5" t="s">
        <v>137</v>
      </c>
      <c r="B24" s="53">
        <v>99.555000000000007</v>
      </c>
      <c r="C24" s="27">
        <v>139.38999999999999</v>
      </c>
      <c r="D24" s="241">
        <f t="shared" si="4"/>
        <v>-0.28578090250376631</v>
      </c>
      <c r="E24" s="63">
        <f t="shared" si="5"/>
        <v>-39.83499999999998</v>
      </c>
    </row>
    <row r="25" spans="1:7" ht="13.8">
      <c r="A25" s="55" t="s">
        <v>10</v>
      </c>
      <c r="B25" s="56">
        <f>+B23-B24</f>
        <v>9.5419999999999874</v>
      </c>
      <c r="C25" s="57">
        <f>+C23-C24</f>
        <v>15.262</v>
      </c>
      <c r="D25" s="241">
        <f t="shared" si="4"/>
        <v>-0.37478705281090374</v>
      </c>
      <c r="E25" s="63">
        <f t="shared" si="5"/>
        <v>-5.7200000000000131</v>
      </c>
    </row>
    <row r="26" spans="1:7" s="8" customFormat="1" ht="13.8">
      <c r="A26" s="66" t="s">
        <v>18</v>
      </c>
      <c r="B26" s="56">
        <v>7074.808</v>
      </c>
      <c r="C26" s="58">
        <v>4882.6689999999999</v>
      </c>
      <c r="D26" s="239">
        <f t="shared" si="4"/>
        <v>0.44896326169150513</v>
      </c>
      <c r="E26" s="59">
        <f t="shared" si="5"/>
        <v>2192.1390000000001</v>
      </c>
    </row>
    <row r="27" spans="1:7" s="8" customFormat="1" ht="15" customHeight="1">
      <c r="A27" s="79" t="s">
        <v>19</v>
      </c>
      <c r="B27" s="80">
        <f>+B26+B23+B18</f>
        <v>9093.4570000000003</v>
      </c>
      <c r="C27" s="80">
        <f>+C26+C23+C18</f>
        <v>6025.2079999999996</v>
      </c>
      <c r="D27" s="242">
        <f t="shared" si="4"/>
        <v>0.50923536581641682</v>
      </c>
      <c r="E27" s="136">
        <f>+B27-C27</f>
        <v>3068.2490000000007</v>
      </c>
    </row>
    <row r="28" spans="1:7" ht="13.8">
      <c r="A28" s="5"/>
      <c r="B28" s="188"/>
      <c r="C28" s="188"/>
      <c r="D28" s="179"/>
      <c r="E28" s="179"/>
      <c r="F28" s="2"/>
      <c r="G28" s="2"/>
    </row>
    <row r="29" spans="1:7" ht="13.8">
      <c r="B29" s="172"/>
      <c r="C29" s="172"/>
      <c r="D29" s="170"/>
      <c r="E29" s="62"/>
      <c r="F29" s="2"/>
      <c r="G29" s="2"/>
    </row>
    <row r="30" spans="1:7">
      <c r="B30" s="129"/>
      <c r="C30" s="129"/>
    </row>
  </sheetData>
  <mergeCells count="8">
    <mergeCell ref="A1:A2"/>
    <mergeCell ref="B1:B2"/>
    <mergeCell ref="C1:C2"/>
    <mergeCell ref="D1:E2"/>
    <mergeCell ref="A15:A16"/>
    <mergeCell ref="B15:B16"/>
    <mergeCell ref="C15:C16"/>
    <mergeCell ref="D15: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workbookViewId="0">
      <selection activeCell="A2" sqref="A2:B9"/>
    </sheetView>
  </sheetViews>
  <sheetFormatPr baseColWidth="10" defaultColWidth="9.109375" defaultRowHeight="13.2"/>
  <cols>
    <col min="1" max="1" width="57.109375" style="1" customWidth="1"/>
    <col min="2" max="2" width="11.109375" style="1" customWidth="1"/>
    <col min="3" max="16384" width="9.109375" style="1"/>
  </cols>
  <sheetData>
    <row r="1" spans="1:2">
      <c r="A1" s="6"/>
      <c r="B1" s="7"/>
    </row>
    <row r="2" spans="1:2" ht="14.4">
      <c r="A2" s="81" t="s">
        <v>20</v>
      </c>
      <c r="B2" s="82" t="s">
        <v>21</v>
      </c>
    </row>
    <row r="3" spans="1:2" ht="18.75" customHeight="1">
      <c r="A3" s="79" t="s">
        <v>111</v>
      </c>
      <c r="B3" s="80">
        <v>5748.7979999999998</v>
      </c>
    </row>
    <row r="4" spans="1:2" ht="13.8">
      <c r="A4" s="64" t="s">
        <v>113</v>
      </c>
      <c r="B4" s="84">
        <v>4391.4009999999998</v>
      </c>
    </row>
    <row r="5" spans="1:2" ht="13.8">
      <c r="A5" s="64" t="s">
        <v>23</v>
      </c>
      <c r="B5" s="84">
        <v>52.209000000000003</v>
      </c>
    </row>
    <row r="6" spans="1:2" ht="13.8">
      <c r="A6" s="69" t="s">
        <v>124</v>
      </c>
      <c r="B6" s="84">
        <v>-1989.7750000000001</v>
      </c>
    </row>
    <row r="7" spans="1:2" ht="13.8">
      <c r="A7" s="65" t="s">
        <v>24</v>
      </c>
      <c r="B7" s="84">
        <v>-1.2170000000000001</v>
      </c>
    </row>
    <row r="8" spans="1:2" ht="13.8">
      <c r="A8" s="64" t="s">
        <v>25</v>
      </c>
      <c r="B8" s="83">
        <f>+B4+B5+B7+B6</f>
        <v>2452.6179999999999</v>
      </c>
    </row>
    <row r="9" spans="1:2" ht="19.5" customHeight="1">
      <c r="A9" s="79" t="s">
        <v>127</v>
      </c>
      <c r="B9" s="80">
        <f>+B3+B8</f>
        <v>8201.4159999999993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6"/>
  <sheetViews>
    <sheetView workbookViewId="0">
      <selection sqref="A1:E12"/>
    </sheetView>
  </sheetViews>
  <sheetFormatPr baseColWidth="10" defaultColWidth="9.109375" defaultRowHeight="13.8"/>
  <cols>
    <col min="1" max="1" width="51" style="9" bestFit="1" customWidth="1"/>
    <col min="2" max="3" width="9.109375" style="9"/>
    <col min="4" max="4" width="9.77734375" style="9" bestFit="1" customWidth="1"/>
    <col min="5" max="16384" width="9.109375" style="9"/>
  </cols>
  <sheetData>
    <row r="1" spans="1:5" ht="14.4" customHeight="1">
      <c r="A1" s="198" t="s">
        <v>108</v>
      </c>
      <c r="B1" s="197" t="s">
        <v>125</v>
      </c>
      <c r="C1" s="197"/>
      <c r="D1" s="197" t="s">
        <v>5</v>
      </c>
      <c r="E1" s="197"/>
    </row>
    <row r="2" spans="1:5" ht="14.4" customHeight="1">
      <c r="A2" s="198"/>
      <c r="B2" s="85">
        <v>2022</v>
      </c>
      <c r="C2" s="85">
        <v>2021</v>
      </c>
      <c r="D2" s="197"/>
      <c r="E2" s="197"/>
    </row>
    <row r="3" spans="1:5" ht="14.4" customHeight="1">
      <c r="A3" s="10"/>
      <c r="B3" s="13" t="s">
        <v>6</v>
      </c>
      <c r="C3" s="11" t="s">
        <v>6</v>
      </c>
      <c r="D3" s="12" t="s">
        <v>7</v>
      </c>
      <c r="E3" s="11" t="s">
        <v>6</v>
      </c>
    </row>
    <row r="4" spans="1:5" ht="14.4" customHeight="1">
      <c r="A4" s="74" t="s">
        <v>26</v>
      </c>
      <c r="B4" s="77">
        <v>-28.756</v>
      </c>
      <c r="C4" s="75">
        <v>-14.709</v>
      </c>
      <c r="D4" s="241">
        <f>+B4/C4-1</f>
        <v>0.95499354136922987</v>
      </c>
      <c r="E4" s="63">
        <f>+B4-C4</f>
        <v>-14.047000000000001</v>
      </c>
    </row>
    <row r="5" spans="1:5" ht="14.4" customHeight="1">
      <c r="A5" s="73" t="s">
        <v>27</v>
      </c>
      <c r="B5" s="88">
        <v>2.1890000000000001</v>
      </c>
      <c r="C5" s="75">
        <v>0.63700000000000001</v>
      </c>
      <c r="D5" s="241">
        <f t="shared" ref="D5:D10" si="0">+B5/C5-1</f>
        <v>2.4364207221350078</v>
      </c>
      <c r="E5" s="63">
        <f t="shared" ref="E5:E12" si="1">+B5-C5</f>
        <v>1.552</v>
      </c>
    </row>
    <row r="6" spans="1:5" ht="14.4" customHeight="1">
      <c r="A6" s="76" t="s">
        <v>28</v>
      </c>
      <c r="B6" s="77">
        <f>+B4+B5</f>
        <v>-26.567</v>
      </c>
      <c r="C6" s="78">
        <f>+C4+C5</f>
        <v>-14.071999999999999</v>
      </c>
      <c r="D6" s="239">
        <f t="shared" si="0"/>
        <v>0.8879334849346221</v>
      </c>
      <c r="E6" s="59">
        <f t="shared" si="1"/>
        <v>-12.495000000000001</v>
      </c>
    </row>
    <row r="7" spans="1:5" ht="14.4" customHeight="1">
      <c r="A7" s="74" t="s">
        <v>29</v>
      </c>
      <c r="B7" s="77">
        <v>-15.515999999999998</v>
      </c>
      <c r="C7" s="75">
        <v>-7.66</v>
      </c>
      <c r="D7" s="241">
        <f t="shared" si="0"/>
        <v>1.0255874673629242</v>
      </c>
      <c r="E7" s="63">
        <f t="shared" si="1"/>
        <v>-7.8559999999999981</v>
      </c>
    </row>
    <row r="8" spans="1:5" ht="14.4" customHeight="1">
      <c r="A8" s="73" t="s">
        <v>30</v>
      </c>
      <c r="B8" s="88">
        <v>4391.4009999999998</v>
      </c>
      <c r="C8" s="62">
        <v>1992.902</v>
      </c>
      <c r="D8" s="241">
        <f t="shared" si="0"/>
        <v>1.2035207953025284</v>
      </c>
      <c r="E8" s="63">
        <f t="shared" si="1"/>
        <v>2398.4989999999998</v>
      </c>
    </row>
    <row r="9" spans="1:5" ht="14.4" customHeight="1">
      <c r="A9" s="74" t="s">
        <v>31</v>
      </c>
      <c r="B9" s="77">
        <v>-7.2</v>
      </c>
      <c r="C9" s="75">
        <v>-8.2420000000000009</v>
      </c>
      <c r="D9" s="241">
        <f t="shared" si="0"/>
        <v>-0.12642562484833786</v>
      </c>
      <c r="E9" s="63">
        <f t="shared" si="1"/>
        <v>1.0420000000000007</v>
      </c>
    </row>
    <row r="10" spans="1:5" ht="14.4" customHeight="1">
      <c r="A10" s="74" t="s">
        <v>32</v>
      </c>
      <c r="B10" s="77">
        <v>-5.0490000000000004</v>
      </c>
      <c r="C10" s="75">
        <v>23.094000000000001</v>
      </c>
      <c r="D10" s="241">
        <f t="shared" si="0"/>
        <v>-1.2186282151208105</v>
      </c>
      <c r="E10" s="63">
        <f t="shared" si="1"/>
        <v>-28.143000000000001</v>
      </c>
    </row>
    <row r="11" spans="1:5" ht="14.4" customHeight="1">
      <c r="A11" s="74" t="s">
        <v>114</v>
      </c>
      <c r="B11" s="77">
        <v>-0.08</v>
      </c>
      <c r="C11" s="75">
        <v>5.0000000000000001E-3</v>
      </c>
      <c r="D11" s="241">
        <f>+B11/C11-1</f>
        <v>-17</v>
      </c>
      <c r="E11" s="63">
        <f t="shared" si="1"/>
        <v>-8.5000000000000006E-2</v>
      </c>
    </row>
    <row r="12" spans="1:5" ht="16.8" customHeight="1">
      <c r="A12" s="86" t="s">
        <v>33</v>
      </c>
      <c r="B12" s="87">
        <f>+SUM(B6:B11)</f>
        <v>4336.9890000000005</v>
      </c>
      <c r="C12" s="87">
        <f>+SUM(C6:C11)</f>
        <v>1986.0270000000003</v>
      </c>
      <c r="D12" s="242">
        <f>+B12/C12-1</f>
        <v>1.1837512783058841</v>
      </c>
      <c r="E12" s="137">
        <f t="shared" si="1"/>
        <v>2350.9620000000004</v>
      </c>
    </row>
    <row r="13" spans="1:5">
      <c r="B13" s="14"/>
      <c r="C13" s="14"/>
      <c r="D13" s="14"/>
      <c r="E13" s="14"/>
    </row>
    <row r="14" spans="1:5">
      <c r="B14" s="177"/>
      <c r="C14" s="14"/>
      <c r="D14" s="14"/>
      <c r="E14" s="14"/>
    </row>
    <row r="15" spans="1:5">
      <c r="B15" s="14"/>
      <c r="C15" s="14"/>
      <c r="D15" s="170"/>
      <c r="E15" s="62"/>
    </row>
    <row r="16" spans="1:5">
      <c r="B16" s="14"/>
      <c r="C16" s="14"/>
      <c r="D16" s="14"/>
      <c r="E16" s="14"/>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9"/>
  <sheetViews>
    <sheetView workbookViewId="0">
      <selection sqref="A1:E19"/>
    </sheetView>
  </sheetViews>
  <sheetFormatPr baseColWidth="10" defaultColWidth="9.109375" defaultRowHeight="13.8"/>
  <cols>
    <col min="1" max="1" width="50.88671875" style="9" bestFit="1" customWidth="1"/>
    <col min="2" max="3" width="13.6640625" style="9" customWidth="1"/>
    <col min="4" max="5" width="9.109375" style="9"/>
    <col min="6" max="16384" width="9.109375" style="14"/>
  </cols>
  <sheetData>
    <row r="1" spans="1:5" ht="15.75" customHeight="1">
      <c r="A1" s="198" t="s">
        <v>141</v>
      </c>
      <c r="B1" s="197" t="s">
        <v>125</v>
      </c>
      <c r="C1" s="197"/>
      <c r="D1" s="197" t="s">
        <v>5</v>
      </c>
      <c r="E1" s="197"/>
    </row>
    <row r="2" spans="1:5" ht="14.4">
      <c r="A2" s="198"/>
      <c r="B2" s="85">
        <v>2022</v>
      </c>
      <c r="C2" s="85">
        <v>2021</v>
      </c>
      <c r="D2" s="197"/>
      <c r="E2" s="197"/>
    </row>
    <row r="3" spans="1:5" ht="14.4">
      <c r="A3" s="158" t="s">
        <v>118</v>
      </c>
      <c r="B3" s="153">
        <v>23.687999999999999</v>
      </c>
      <c r="C3" s="153">
        <v>81.668000000000006</v>
      </c>
      <c r="D3" s="243">
        <f>+B3/C3-1</f>
        <v>-0.70994759269236418</v>
      </c>
      <c r="E3" s="157">
        <f>+B3-C3</f>
        <v>-57.980000000000004</v>
      </c>
    </row>
    <row r="4" spans="1:5" s="15" customFormat="1">
      <c r="A4" s="91" t="s">
        <v>34</v>
      </c>
      <c r="B4" s="92">
        <v>-22.137</v>
      </c>
      <c r="C4" s="93">
        <v>-9.6430000000000007</v>
      </c>
      <c r="D4" s="244">
        <f>+B4/C4-1</f>
        <v>1.2956548791869751</v>
      </c>
      <c r="E4" s="93">
        <f>+B4-C4</f>
        <v>-12.494</v>
      </c>
    </row>
    <row r="5" spans="1:5">
      <c r="A5" s="94" t="s">
        <v>35</v>
      </c>
      <c r="B5" s="92">
        <v>0.222</v>
      </c>
      <c r="C5" s="95">
        <v>0.66600000000000004</v>
      </c>
      <c r="D5" s="245">
        <f t="shared" ref="D5:D17" si="0">+B5/C5-1</f>
        <v>-0.66666666666666674</v>
      </c>
      <c r="E5" s="95">
        <f t="shared" ref="E5:E17" si="1">+B5-C5</f>
        <v>-0.44400000000000006</v>
      </c>
    </row>
    <row r="6" spans="1:5">
      <c r="A6" s="94" t="s">
        <v>36</v>
      </c>
      <c r="B6" s="92">
        <v>-22.353000000000002</v>
      </c>
      <c r="C6" s="95">
        <v>-10.109</v>
      </c>
      <c r="D6" s="245">
        <f t="shared" si="0"/>
        <v>1.2111979424275399</v>
      </c>
      <c r="E6" s="95">
        <f t="shared" si="1"/>
        <v>-12.244000000000002</v>
      </c>
    </row>
    <row r="7" spans="1:5">
      <c r="A7" s="69" t="s">
        <v>37</v>
      </c>
      <c r="B7" s="89">
        <v>-6.0000000000000001E-3</v>
      </c>
      <c r="C7" s="90">
        <v>-0.2</v>
      </c>
      <c r="D7" s="245">
        <f t="shared" si="0"/>
        <v>-0.97</v>
      </c>
      <c r="E7" s="95">
        <f t="shared" si="1"/>
        <v>0.19400000000000001</v>
      </c>
    </row>
    <row r="8" spans="1:5" s="15" customFormat="1">
      <c r="A8" s="91" t="s">
        <v>38</v>
      </c>
      <c r="B8" s="92">
        <v>1467.914</v>
      </c>
      <c r="C8" s="93">
        <v>218.95500000000001</v>
      </c>
      <c r="D8" s="246">
        <f t="shared" si="0"/>
        <v>5.7041812244525127</v>
      </c>
      <c r="E8" s="93">
        <f t="shared" si="1"/>
        <v>1248.9590000000001</v>
      </c>
    </row>
    <row r="9" spans="1:5">
      <c r="A9" s="94" t="s">
        <v>115</v>
      </c>
      <c r="B9" s="92">
        <v>1.93</v>
      </c>
      <c r="C9" s="95">
        <v>7.4999999999999997E-2</v>
      </c>
      <c r="D9" s="245">
        <f>+B9/C9-1</f>
        <v>24.733333333333334</v>
      </c>
      <c r="E9" s="95">
        <f t="shared" ref="E9" si="2">+B9-C9</f>
        <v>1.855</v>
      </c>
    </row>
    <row r="10" spans="1:5">
      <c r="A10" s="69" t="s">
        <v>122</v>
      </c>
      <c r="B10" s="89">
        <v>1464.972</v>
      </c>
      <c r="C10" s="90">
        <v>218.749</v>
      </c>
      <c r="D10" s="245">
        <f>+B10/C10-1</f>
        <v>5.6970454722078729</v>
      </c>
      <c r="E10" s="95">
        <f t="shared" ref="E10" si="3">+B10-C10</f>
        <v>1246.223</v>
      </c>
    </row>
    <row r="11" spans="1:5">
      <c r="A11" s="94" t="s">
        <v>41</v>
      </c>
      <c r="B11" s="92">
        <v>1.012</v>
      </c>
      <c r="C11" s="95">
        <v>0.13100000000000001</v>
      </c>
      <c r="D11" s="245">
        <f t="shared" si="0"/>
        <v>6.7251908396946565</v>
      </c>
      <c r="E11" s="95">
        <f t="shared" si="1"/>
        <v>0.88100000000000001</v>
      </c>
    </row>
    <row r="12" spans="1:5" s="15" customFormat="1">
      <c r="A12" s="10" t="s">
        <v>39</v>
      </c>
      <c r="B12" s="89">
        <v>-1326.21</v>
      </c>
      <c r="C12" s="96">
        <v>-255.43899999999999</v>
      </c>
      <c r="D12" s="246">
        <f t="shared" si="0"/>
        <v>4.1918853424888134</v>
      </c>
      <c r="E12" s="93">
        <f t="shared" si="1"/>
        <v>-1070.771</v>
      </c>
    </row>
    <row r="13" spans="1:5" s="15" customFormat="1">
      <c r="A13" s="94" t="s">
        <v>121</v>
      </c>
      <c r="B13" s="92">
        <v>519.30399999999997</v>
      </c>
      <c r="C13" s="95">
        <v>0.999</v>
      </c>
      <c r="D13" s="245" t="s">
        <v>22</v>
      </c>
      <c r="E13" s="95">
        <f t="shared" ref="E13" si="4">+B13-C13</f>
        <v>518.30499999999995</v>
      </c>
    </row>
    <row r="14" spans="1:5">
      <c r="A14" s="94" t="s">
        <v>116</v>
      </c>
      <c r="B14" s="92">
        <v>-460</v>
      </c>
      <c r="C14" s="95">
        <v>-81</v>
      </c>
      <c r="D14" s="247">
        <f t="shared" si="0"/>
        <v>4.6790123456790127</v>
      </c>
      <c r="E14" s="95">
        <f t="shared" si="1"/>
        <v>-379</v>
      </c>
    </row>
    <row r="15" spans="1:5">
      <c r="A15" s="94" t="s">
        <v>123</v>
      </c>
      <c r="B15" s="92">
        <v>-1371.306</v>
      </c>
      <c r="C15" s="95">
        <v>-169.37</v>
      </c>
      <c r="D15" s="247">
        <f t="shared" ref="D15" si="5">+B15/C15-1</f>
        <v>7.0965105980988366</v>
      </c>
      <c r="E15" s="95">
        <f t="shared" ref="E15" si="6">+B15-C15</f>
        <v>-1201.9360000000001</v>
      </c>
    </row>
    <row r="16" spans="1:5">
      <c r="A16" s="94" t="s">
        <v>40</v>
      </c>
      <c r="B16" s="92">
        <v>-14.208</v>
      </c>
      <c r="C16" s="95">
        <v>-6.0679999999999996</v>
      </c>
      <c r="D16" s="248">
        <f t="shared" si="0"/>
        <v>1.3414634146341466</v>
      </c>
      <c r="E16" s="95">
        <f t="shared" si="1"/>
        <v>-8.14</v>
      </c>
    </row>
    <row r="17" spans="1:5">
      <c r="A17" s="91" t="s">
        <v>139</v>
      </c>
      <c r="B17" s="92">
        <v>-33.061999999999998</v>
      </c>
      <c r="C17" s="95">
        <v>-0.46899999999999997</v>
      </c>
      <c r="D17" s="248">
        <f t="shared" si="0"/>
        <v>69.494669509594885</v>
      </c>
      <c r="E17" s="95">
        <f t="shared" si="1"/>
        <v>-32.592999999999996</v>
      </c>
    </row>
    <row r="18" spans="1:5">
      <c r="A18" s="149" t="s">
        <v>140</v>
      </c>
      <c r="B18" s="161">
        <f>+B4+B8+B12+B17</f>
        <v>86.50500000000001</v>
      </c>
      <c r="C18" s="161">
        <f>+C4+C8+C12+C17</f>
        <v>-46.595999999999982</v>
      </c>
      <c r="D18" s="249">
        <f>+B18/C18-1</f>
        <v>-2.8564898274530011</v>
      </c>
      <c r="E18" s="161">
        <f>+B18-C18</f>
        <v>133.101</v>
      </c>
    </row>
    <row r="19" spans="1:5" ht="17.25" customHeight="1">
      <c r="A19" s="158" t="s">
        <v>117</v>
      </c>
      <c r="B19" s="157">
        <f>+B3+B18</f>
        <v>110.19300000000001</v>
      </c>
      <c r="C19" s="157">
        <f>+C3+C18</f>
        <v>35.072000000000024</v>
      </c>
      <c r="D19" s="250">
        <f>+B19/C19-1</f>
        <v>2.1419080748175165</v>
      </c>
      <c r="E19" s="157">
        <f>+B19-C19</f>
        <v>75.120999999999981</v>
      </c>
    </row>
    <row r="20" spans="1:5">
      <c r="A20" s="14"/>
      <c r="B20" s="16"/>
      <c r="C20" s="14"/>
      <c r="D20" s="162"/>
      <c r="E20" s="90"/>
    </row>
    <row r="21" spans="1:5">
      <c r="A21" s="14"/>
      <c r="B21" s="152"/>
      <c r="C21" s="152"/>
      <c r="D21" s="162"/>
      <c r="E21" s="90"/>
    </row>
    <row r="22" spans="1:5">
      <c r="B22" s="171"/>
      <c r="C22" s="171"/>
      <c r="D22" s="162"/>
      <c r="E22" s="90"/>
    </row>
    <row r="23" spans="1:5">
      <c r="B23" s="130"/>
      <c r="D23" s="156"/>
      <c r="E23" s="96"/>
    </row>
    <row r="24" spans="1:5">
      <c r="B24" s="171"/>
      <c r="D24" s="155"/>
      <c r="E24" s="154"/>
    </row>
    <row r="25" spans="1:5">
      <c r="D25" s="155"/>
      <c r="E25" s="154"/>
    </row>
    <row r="26" spans="1:5">
      <c r="D26" s="14"/>
      <c r="E26" s="14"/>
    </row>
    <row r="27" spans="1:5">
      <c r="D27" s="14"/>
      <c r="E27" s="14"/>
    </row>
    <row r="28" spans="1:5">
      <c r="D28" s="14"/>
      <c r="E28" s="14"/>
    </row>
    <row r="29" spans="1:5">
      <c r="D29" s="14"/>
      <c r="E29" s="14"/>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5"/>
  <sheetViews>
    <sheetView workbookViewId="0">
      <selection sqref="A1:E4"/>
    </sheetView>
  </sheetViews>
  <sheetFormatPr baseColWidth="10" defaultColWidth="9.109375" defaultRowHeight="13.8"/>
  <cols>
    <col min="1" max="1" width="17" style="9" bestFit="1" customWidth="1"/>
    <col min="2" max="2" width="9.109375" style="9"/>
    <col min="3" max="3" width="20.44140625" style="9" customWidth="1"/>
    <col min="4" max="5" width="19" style="9" customWidth="1"/>
    <col min="6" max="16384" width="9.109375" style="9"/>
  </cols>
  <sheetData>
    <row r="1" spans="1:5" ht="15" customHeight="1">
      <c r="A1" s="208" t="s">
        <v>109</v>
      </c>
      <c r="B1" s="85"/>
      <c r="C1" s="85"/>
      <c r="D1" s="197" t="s">
        <v>128</v>
      </c>
      <c r="E1" s="197" t="s">
        <v>112</v>
      </c>
    </row>
    <row r="2" spans="1:5" ht="14.4">
      <c r="A2" s="209"/>
      <c r="B2" s="85"/>
      <c r="C2" s="85"/>
      <c r="D2" s="207"/>
      <c r="E2" s="207"/>
    </row>
    <row r="3" spans="1:5">
      <c r="A3" s="199" t="s">
        <v>42</v>
      </c>
      <c r="B3" s="201" t="s">
        <v>43</v>
      </c>
      <c r="C3" s="97" t="s">
        <v>44</v>
      </c>
      <c r="D3" s="203">
        <f>+Balance!B4/Balance!B18</f>
        <v>0.32409120044911061</v>
      </c>
      <c r="E3" s="205">
        <v>2.5999999999999999E-2</v>
      </c>
    </row>
    <row r="4" spans="1:5">
      <c r="A4" s="200"/>
      <c r="B4" s="202"/>
      <c r="C4" s="98" t="s">
        <v>45</v>
      </c>
      <c r="D4" s="204"/>
      <c r="E4" s="206"/>
    </row>
    <row r="5" spans="1:5">
      <c r="A5" s="14"/>
      <c r="B5" s="14"/>
      <c r="C5" s="14"/>
      <c r="D5" s="14"/>
      <c r="E5" s="14"/>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sqref="A1:E10"/>
    </sheetView>
  </sheetViews>
  <sheetFormatPr baseColWidth="10" defaultColWidth="9.109375" defaultRowHeight="13.2"/>
  <cols>
    <col min="1" max="1" width="25.33203125" style="17" bestFit="1" customWidth="1"/>
    <col min="2" max="2" width="9.109375" style="17"/>
    <col min="3" max="3" width="24.88671875" style="17" bestFit="1" customWidth="1"/>
    <col min="4" max="5" width="13.109375" style="17" customWidth="1"/>
    <col min="6" max="16384" width="9.109375" style="17"/>
  </cols>
  <sheetData>
    <row r="1" spans="1:16" ht="39.6">
      <c r="A1" s="67" t="s">
        <v>46</v>
      </c>
      <c r="B1" s="67"/>
      <c r="C1" s="67"/>
      <c r="D1" s="68" t="s">
        <v>126</v>
      </c>
      <c r="E1" s="68" t="s">
        <v>110</v>
      </c>
      <c r="F1" s="184"/>
      <c r="G1" s="184"/>
      <c r="H1" s="184"/>
      <c r="I1" s="184"/>
      <c r="J1" s="184"/>
      <c r="K1" s="184"/>
      <c r="L1" s="184"/>
      <c r="M1" s="184"/>
      <c r="N1" s="184"/>
      <c r="O1" s="184"/>
      <c r="P1" s="184"/>
    </row>
    <row r="2" spans="1:16" ht="13.8">
      <c r="A2" s="210" t="s">
        <v>47</v>
      </c>
      <c r="B2" s="212" t="s">
        <v>43</v>
      </c>
      <c r="C2" s="99" t="s">
        <v>48</v>
      </c>
      <c r="D2" s="214">
        <f>+(Balance!B18+Balance!B23)/Balance!B26</f>
        <v>0.28532915663577019</v>
      </c>
      <c r="E2" s="212">
        <v>0.23400000000000001</v>
      </c>
      <c r="F2" s="184"/>
      <c r="G2" s="184"/>
      <c r="H2" s="184"/>
      <c r="I2" s="184"/>
      <c r="J2" s="184"/>
      <c r="K2" s="184"/>
      <c r="L2" s="184"/>
      <c r="M2" s="184"/>
      <c r="N2" s="184"/>
      <c r="O2" s="184"/>
      <c r="P2" s="184"/>
    </row>
    <row r="3" spans="1:16" ht="13.8">
      <c r="A3" s="211"/>
      <c r="B3" s="213"/>
      <c r="C3" s="100" t="s">
        <v>49</v>
      </c>
      <c r="D3" s="215"/>
      <c r="E3" s="213"/>
      <c r="F3" s="184"/>
      <c r="G3" s="184"/>
      <c r="H3" s="184"/>
      <c r="I3" s="184"/>
      <c r="J3" s="184"/>
      <c r="K3" s="184"/>
      <c r="L3" s="184"/>
      <c r="M3" s="184"/>
      <c r="N3" s="184"/>
      <c r="O3" s="184"/>
      <c r="P3" s="184"/>
    </row>
    <row r="4" spans="1:16" ht="13.8">
      <c r="A4" s="216" t="s">
        <v>50</v>
      </c>
      <c r="B4" s="217" t="s">
        <v>43</v>
      </c>
      <c r="C4" s="22" t="s">
        <v>45</v>
      </c>
      <c r="D4" s="218">
        <f>+Balance!B18/(Balance!B18+Balance!B23)</f>
        <v>0.9459554385135801</v>
      </c>
      <c r="E4" s="217">
        <v>0.86499999999999999</v>
      </c>
      <c r="F4" s="184"/>
      <c r="G4" s="184"/>
      <c r="H4" s="184"/>
      <c r="I4" s="184"/>
      <c r="J4" s="184"/>
      <c r="K4" s="184"/>
      <c r="L4" s="184"/>
      <c r="M4" s="184"/>
      <c r="N4" s="184"/>
      <c r="O4" s="184"/>
      <c r="P4" s="184"/>
    </row>
    <row r="5" spans="1:16" ht="13.8">
      <c r="A5" s="216"/>
      <c r="B5" s="217"/>
      <c r="C5" s="70" t="s">
        <v>48</v>
      </c>
      <c r="D5" s="218"/>
      <c r="E5" s="217"/>
      <c r="F5" s="184"/>
      <c r="G5" s="184"/>
      <c r="H5" s="184"/>
      <c r="I5" s="184"/>
      <c r="J5" s="184"/>
      <c r="K5" s="184"/>
      <c r="L5" s="184"/>
      <c r="M5" s="184"/>
      <c r="N5" s="184"/>
      <c r="O5" s="184"/>
      <c r="P5" s="184"/>
    </row>
    <row r="6" spans="1:16" ht="13.8">
      <c r="A6" s="210" t="s">
        <v>51</v>
      </c>
      <c r="B6" s="212" t="s">
        <v>43</v>
      </c>
      <c r="C6" s="99" t="s">
        <v>52</v>
      </c>
      <c r="D6" s="214">
        <f>1-D4</f>
        <v>5.4044561486419895E-2</v>
      </c>
      <c r="E6" s="212">
        <v>0.13500000000000001</v>
      </c>
      <c r="F6" s="184"/>
      <c r="G6" s="184"/>
      <c r="H6" s="184"/>
      <c r="I6" s="184"/>
      <c r="J6" s="184"/>
      <c r="K6" s="184"/>
      <c r="L6" s="184"/>
      <c r="M6" s="184"/>
      <c r="N6" s="184"/>
      <c r="O6" s="184"/>
      <c r="P6" s="184"/>
    </row>
    <row r="7" spans="1:16" ht="13.8">
      <c r="A7" s="211"/>
      <c r="B7" s="213"/>
      <c r="C7" s="100" t="s">
        <v>48</v>
      </c>
      <c r="D7" s="219"/>
      <c r="E7" s="213"/>
      <c r="F7" s="184"/>
      <c r="G7" s="184"/>
      <c r="H7" s="184"/>
      <c r="I7" s="184"/>
      <c r="J7" s="184"/>
      <c r="K7" s="184"/>
      <c r="L7" s="184"/>
      <c r="M7" s="184"/>
      <c r="N7" s="184"/>
      <c r="O7" s="184"/>
      <c r="P7" s="184"/>
    </row>
    <row r="8" spans="1:16" ht="13.8">
      <c r="A8" s="210" t="s">
        <v>53</v>
      </c>
      <c r="B8" s="212" t="s">
        <v>43</v>
      </c>
      <c r="C8" s="101" t="s">
        <v>54</v>
      </c>
      <c r="D8" s="220">
        <v>263.70999999999998</v>
      </c>
      <c r="E8" s="255">
        <v>252.95</v>
      </c>
      <c r="F8" s="184"/>
      <c r="G8" s="184"/>
      <c r="H8" s="184"/>
      <c r="I8" s="184"/>
      <c r="J8" s="184"/>
      <c r="K8" s="184"/>
      <c r="L8" s="184"/>
      <c r="M8" s="184"/>
      <c r="N8" s="184"/>
      <c r="O8" s="184"/>
      <c r="P8" s="184"/>
    </row>
    <row r="9" spans="1:16" ht="13.8">
      <c r="A9" s="216"/>
      <c r="B9" s="217"/>
      <c r="C9" s="70" t="s">
        <v>55</v>
      </c>
      <c r="D9" s="221"/>
      <c r="E9" s="256"/>
      <c r="F9" s="184"/>
      <c r="G9" s="184"/>
      <c r="H9" s="184"/>
      <c r="I9" s="184"/>
      <c r="J9" s="184"/>
      <c r="K9" s="184"/>
      <c r="L9" s="184"/>
      <c r="M9" s="184"/>
      <c r="N9" s="184"/>
      <c r="O9" s="184"/>
      <c r="P9" s="184"/>
    </row>
    <row r="10" spans="1:16" ht="13.8">
      <c r="A10" s="211"/>
      <c r="B10" s="213"/>
      <c r="C10" s="100" t="s">
        <v>56</v>
      </c>
      <c r="D10" s="222"/>
      <c r="E10" s="257"/>
      <c r="F10" s="184"/>
      <c r="G10" s="184"/>
      <c r="H10" s="184"/>
      <c r="I10" s="184"/>
      <c r="J10" s="184"/>
      <c r="K10" s="184"/>
      <c r="L10" s="184"/>
      <c r="M10" s="184"/>
      <c r="N10" s="184"/>
      <c r="O10" s="184"/>
      <c r="P10" s="184"/>
    </row>
    <row r="11" spans="1:16">
      <c r="C11" s="184"/>
      <c r="D11" s="151"/>
      <c r="E11" s="151"/>
      <c r="F11" s="184"/>
      <c r="G11" s="184"/>
      <c r="H11" s="184"/>
      <c r="I11" s="184"/>
      <c r="J11" s="184"/>
      <c r="K11" s="184"/>
      <c r="L11" s="184"/>
      <c r="M11" s="184"/>
      <c r="N11" s="184"/>
      <c r="O11" s="184"/>
      <c r="P11" s="184"/>
    </row>
    <row r="12" spans="1:16">
      <c r="C12" s="184"/>
      <c r="D12" s="173"/>
      <c r="E12" s="173"/>
      <c r="F12" s="184"/>
      <c r="G12" s="184"/>
      <c r="H12" s="184"/>
      <c r="I12" s="184"/>
      <c r="J12" s="184"/>
      <c r="K12" s="184"/>
      <c r="L12" s="184"/>
      <c r="M12" s="184"/>
      <c r="N12" s="184"/>
      <c r="O12" s="184"/>
      <c r="P12" s="184"/>
    </row>
    <row r="13" spans="1:16">
      <c r="C13" s="184"/>
      <c r="D13" s="151"/>
      <c r="E13" s="151"/>
      <c r="F13" s="184"/>
      <c r="G13" s="184"/>
      <c r="H13" s="184"/>
      <c r="I13" s="184"/>
      <c r="J13" s="184"/>
      <c r="K13" s="184"/>
      <c r="L13" s="184"/>
      <c r="M13" s="184"/>
      <c r="N13" s="184"/>
      <c r="O13" s="184"/>
      <c r="P13" s="184"/>
    </row>
    <row r="14" spans="1:16">
      <c r="C14" s="184"/>
      <c r="D14" s="173"/>
      <c r="E14" s="173"/>
      <c r="F14" s="184"/>
      <c r="G14" s="184"/>
      <c r="H14" s="184"/>
      <c r="I14" s="184"/>
      <c r="J14" s="184"/>
      <c r="K14" s="184"/>
      <c r="L14" s="184"/>
      <c r="M14" s="184"/>
      <c r="N14" s="184"/>
      <c r="O14" s="184"/>
      <c r="P14" s="184"/>
    </row>
    <row r="15" spans="1:16">
      <c r="C15" s="184"/>
      <c r="D15" s="151"/>
      <c r="E15" s="151"/>
      <c r="F15" s="184"/>
      <c r="G15" s="184"/>
      <c r="H15" s="184"/>
      <c r="I15" s="184"/>
      <c r="J15" s="184"/>
      <c r="K15" s="184"/>
      <c r="L15" s="184"/>
      <c r="M15" s="184"/>
      <c r="N15" s="184"/>
      <c r="O15" s="184"/>
      <c r="P15" s="184"/>
    </row>
    <row r="16" spans="1:16">
      <c r="C16" s="184"/>
      <c r="D16" s="151"/>
      <c r="E16" s="151"/>
      <c r="F16" s="184"/>
      <c r="G16" s="184"/>
      <c r="H16" s="184"/>
      <c r="I16" s="184"/>
      <c r="J16" s="184"/>
      <c r="K16" s="184"/>
      <c r="L16" s="184"/>
      <c r="M16" s="184"/>
      <c r="N16" s="184"/>
      <c r="O16" s="184"/>
      <c r="P16" s="184"/>
    </row>
    <row r="17" spans="6:16">
      <c r="F17" s="184"/>
      <c r="G17" s="184"/>
      <c r="H17" s="184"/>
      <c r="I17" s="184"/>
      <c r="J17" s="184"/>
      <c r="K17" s="184"/>
      <c r="L17" s="184"/>
      <c r="M17" s="184"/>
      <c r="N17" s="184"/>
      <c r="O17" s="184"/>
      <c r="P17" s="184"/>
    </row>
    <row r="18" spans="6:16">
      <c r="F18" s="184"/>
      <c r="G18" s="184"/>
      <c r="H18" s="184"/>
      <c r="I18" s="184"/>
      <c r="J18" s="184"/>
      <c r="K18" s="184"/>
      <c r="L18" s="184"/>
      <c r="M18" s="184"/>
      <c r="N18" s="184"/>
      <c r="O18" s="184"/>
      <c r="P18" s="184"/>
    </row>
    <row r="19" spans="6:16">
      <c r="F19" s="184"/>
      <c r="G19" s="184"/>
      <c r="H19" s="184"/>
      <c r="I19" s="184"/>
      <c r="J19" s="184"/>
      <c r="K19" s="184"/>
      <c r="L19" s="184"/>
      <c r="M19" s="184"/>
      <c r="N19" s="184"/>
      <c r="O19" s="184"/>
      <c r="P19" s="184"/>
    </row>
    <row r="20" spans="6:16">
      <c r="F20" s="184"/>
      <c r="G20" s="184"/>
      <c r="H20" s="184"/>
      <c r="I20" s="184"/>
      <c r="J20" s="184"/>
      <c r="K20" s="184"/>
      <c r="L20" s="184"/>
      <c r="M20" s="184"/>
      <c r="N20" s="184"/>
      <c r="O20" s="184"/>
      <c r="P20" s="184"/>
    </row>
    <row r="21" spans="6:16">
      <c r="F21" s="184"/>
      <c r="G21" s="184"/>
      <c r="H21" s="184"/>
      <c r="I21" s="184"/>
      <c r="J21" s="184"/>
      <c r="K21" s="184"/>
      <c r="L21" s="184"/>
      <c r="M21" s="184"/>
      <c r="N21" s="184"/>
      <c r="O21" s="184"/>
      <c r="P21" s="184"/>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P15"/>
  <sheetViews>
    <sheetView workbookViewId="0">
      <selection sqref="A1:E14"/>
    </sheetView>
  </sheetViews>
  <sheetFormatPr baseColWidth="10" defaultColWidth="9.109375" defaultRowHeight="13.2"/>
  <cols>
    <col min="1" max="1" width="23.6640625" style="1" bestFit="1" customWidth="1"/>
    <col min="2" max="2" width="9.109375" style="1"/>
    <col min="3" max="3" width="26.33203125" style="1" bestFit="1" customWidth="1"/>
    <col min="4" max="5" width="11.44140625" style="1" customWidth="1"/>
    <col min="6" max="16384" width="9.109375" style="1"/>
  </cols>
  <sheetData>
    <row r="1" spans="1:16" s="19" customFormat="1" ht="39.6">
      <c r="A1" s="67" t="s">
        <v>57</v>
      </c>
      <c r="B1" s="67"/>
      <c r="C1" s="67"/>
      <c r="D1" s="68" t="s">
        <v>126</v>
      </c>
      <c r="E1" s="68" t="s">
        <v>110</v>
      </c>
    </row>
    <row r="2" spans="1:16" ht="13.8">
      <c r="A2" s="223" t="s">
        <v>58</v>
      </c>
      <c r="B2" s="212" t="s">
        <v>43</v>
      </c>
      <c r="C2" s="99" t="s">
        <v>59</v>
      </c>
      <c r="D2" s="214">
        <v>1.002</v>
      </c>
      <c r="E2" s="225">
        <v>0.84399999999999997</v>
      </c>
    </row>
    <row r="3" spans="1:16" ht="13.8">
      <c r="A3" s="224"/>
      <c r="B3" s="213"/>
      <c r="C3" s="100" t="s">
        <v>60</v>
      </c>
      <c r="D3" s="215"/>
      <c r="E3" s="226"/>
    </row>
    <row r="4" spans="1:16" ht="13.8">
      <c r="A4" s="223" t="s">
        <v>61</v>
      </c>
      <c r="B4" s="212" t="s">
        <v>43</v>
      </c>
      <c r="C4" s="99" t="s">
        <v>59</v>
      </c>
      <c r="D4" s="214">
        <v>0.80100000000000005</v>
      </c>
      <c r="E4" s="225">
        <v>0.70899999999999996</v>
      </c>
      <c r="I4" s="2"/>
      <c r="J4" s="2"/>
      <c r="K4" s="2"/>
      <c r="L4" s="2"/>
      <c r="M4" s="2"/>
      <c r="N4" s="2"/>
      <c r="O4" s="2"/>
      <c r="P4" s="2"/>
    </row>
    <row r="5" spans="1:16" ht="13.8">
      <c r="A5" s="224"/>
      <c r="B5" s="213"/>
      <c r="C5" s="100" t="s">
        <v>62</v>
      </c>
      <c r="D5" s="215"/>
      <c r="E5" s="226"/>
      <c r="I5" s="2"/>
      <c r="J5" s="2"/>
      <c r="K5" s="2"/>
      <c r="L5" s="2"/>
      <c r="M5" s="2"/>
      <c r="N5" s="2"/>
      <c r="O5" s="2"/>
      <c r="P5" s="2"/>
    </row>
    <row r="6" spans="1:16" ht="13.8">
      <c r="A6" s="230" t="s">
        <v>63</v>
      </c>
      <c r="B6" s="217" t="s">
        <v>43</v>
      </c>
      <c r="C6" s="70" t="s">
        <v>64</v>
      </c>
      <c r="D6" s="218">
        <v>0.51900000000000002</v>
      </c>
      <c r="E6" s="227">
        <v>0.13900000000000001</v>
      </c>
      <c r="I6" s="2"/>
      <c r="J6" s="2"/>
      <c r="K6" s="2"/>
      <c r="L6" s="2"/>
      <c r="M6" s="2"/>
      <c r="N6" s="2"/>
      <c r="O6" s="2"/>
      <c r="P6" s="2"/>
    </row>
    <row r="7" spans="1:16" ht="13.8">
      <c r="A7" s="230"/>
      <c r="B7" s="217"/>
      <c r="C7" s="22" t="s">
        <v>65</v>
      </c>
      <c r="D7" s="218"/>
      <c r="E7" s="227"/>
      <c r="I7" s="2"/>
      <c r="J7" s="2"/>
      <c r="K7" s="151"/>
      <c r="L7" s="151"/>
      <c r="M7" s="151"/>
      <c r="N7" s="151"/>
      <c r="O7" s="151"/>
      <c r="P7" s="2"/>
    </row>
    <row r="8" spans="1:16" ht="13.8">
      <c r="A8" s="230"/>
      <c r="B8" s="217"/>
      <c r="C8" s="4" t="s">
        <v>66</v>
      </c>
      <c r="D8" s="218"/>
      <c r="E8" s="227"/>
      <c r="I8" s="2"/>
      <c r="J8" s="151"/>
      <c r="K8" s="128"/>
      <c r="L8" s="128"/>
      <c r="M8" s="128"/>
      <c r="N8" s="128"/>
      <c r="O8" s="128"/>
      <c r="P8" s="2"/>
    </row>
    <row r="9" spans="1:16" ht="13.8">
      <c r="A9" s="223" t="s">
        <v>142</v>
      </c>
      <c r="B9" s="212" t="s">
        <v>43</v>
      </c>
      <c r="C9" s="99" t="s">
        <v>119</v>
      </c>
      <c r="D9" s="214">
        <v>0.33400000000000002</v>
      </c>
      <c r="E9" s="225">
        <v>0.193</v>
      </c>
      <c r="I9" s="2"/>
      <c r="J9" s="151"/>
      <c r="K9" s="128"/>
      <c r="L9" s="128"/>
      <c r="M9" s="128"/>
      <c r="N9" s="128"/>
      <c r="O9" s="128"/>
      <c r="P9" s="2"/>
    </row>
    <row r="10" spans="1:16" ht="13.8">
      <c r="A10" s="224"/>
      <c r="B10" s="213"/>
      <c r="C10" s="117" t="s">
        <v>59</v>
      </c>
      <c r="D10" s="215"/>
      <c r="E10" s="226"/>
      <c r="I10" s="2"/>
      <c r="J10" s="151"/>
      <c r="K10" s="128"/>
      <c r="L10" s="128"/>
      <c r="M10" s="128"/>
      <c r="N10" s="128"/>
      <c r="O10" s="128"/>
      <c r="P10" s="127"/>
    </row>
    <row r="11" spans="1:16" ht="13.8">
      <c r="A11" s="223" t="s">
        <v>67</v>
      </c>
      <c r="B11" s="212" t="s">
        <v>43</v>
      </c>
      <c r="C11" s="99" t="s">
        <v>59</v>
      </c>
      <c r="D11" s="228">
        <v>0.108</v>
      </c>
      <c r="E11" s="225">
        <v>6.3E-2</v>
      </c>
      <c r="I11" s="2"/>
      <c r="J11" s="151"/>
      <c r="K11" s="128"/>
      <c r="L11" s="128"/>
      <c r="M11" s="128"/>
      <c r="N11" s="128"/>
      <c r="O11" s="128"/>
      <c r="P11" s="2"/>
    </row>
    <row r="12" spans="1:16" ht="13.8">
      <c r="A12" s="224"/>
      <c r="B12" s="213"/>
      <c r="C12" s="100" t="s">
        <v>68</v>
      </c>
      <c r="D12" s="219"/>
      <c r="E12" s="226"/>
      <c r="I12" s="2"/>
      <c r="J12" s="2"/>
      <c r="K12" s="2"/>
      <c r="L12" s="2"/>
      <c r="M12" s="2"/>
      <c r="N12" s="2"/>
      <c r="O12" s="2"/>
      <c r="P12" s="2"/>
    </row>
    <row r="13" spans="1:16" ht="25.5" customHeight="1">
      <c r="A13" s="229" t="s">
        <v>69</v>
      </c>
      <c r="B13" s="229"/>
      <c r="C13" s="229"/>
      <c r="D13" s="150">
        <v>67.010000000000005</v>
      </c>
      <c r="E13" s="102">
        <v>73.2</v>
      </c>
      <c r="I13" s="2"/>
      <c r="J13" s="2"/>
      <c r="K13" s="2"/>
      <c r="L13" s="2"/>
      <c r="M13" s="2"/>
      <c r="N13" s="2"/>
      <c r="O13" s="2"/>
      <c r="P13" s="2"/>
    </row>
    <row r="14" spans="1:16" ht="13.8" customHeight="1">
      <c r="A14" s="258" t="s">
        <v>143</v>
      </c>
      <c r="B14" s="258"/>
      <c r="C14" s="258"/>
      <c r="D14" s="118"/>
      <c r="E14" s="2"/>
    </row>
    <row r="15" spans="1:16">
      <c r="A15" s="2"/>
      <c r="B15" s="2"/>
      <c r="C15" s="2"/>
      <c r="D15" s="2"/>
      <c r="E15" s="2"/>
    </row>
  </sheetData>
  <mergeCells count="22">
    <mergeCell ref="A14:C14"/>
    <mergeCell ref="A13:C13"/>
    <mergeCell ref="A6:A8"/>
    <mergeCell ref="B6:B8"/>
    <mergeCell ref="D6:D8"/>
    <mergeCell ref="B9:B10"/>
    <mergeCell ref="E6:E8"/>
    <mergeCell ref="A11:A12"/>
    <mergeCell ref="B11:B12"/>
    <mergeCell ref="D11:D12"/>
    <mergeCell ref="E11:E12"/>
    <mergeCell ref="A9:A10"/>
    <mergeCell ref="D9:D10"/>
    <mergeCell ref="E9:E10"/>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H39"/>
  <sheetViews>
    <sheetView tabSelected="1" workbookViewId="0">
      <selection sqref="A1:F37"/>
    </sheetView>
  </sheetViews>
  <sheetFormatPr baseColWidth="10" defaultColWidth="9.109375" defaultRowHeight="13.8"/>
  <cols>
    <col min="1" max="1" width="60.44140625" style="9" bestFit="1" customWidth="1"/>
    <col min="2" max="2" width="10.6640625" style="9" bestFit="1" customWidth="1"/>
    <col min="3" max="4" width="13.6640625" style="123" customWidth="1"/>
    <col min="5" max="5" width="8.6640625" style="9" bestFit="1" customWidth="1"/>
    <col min="6" max="6" width="9.109375" style="9"/>
    <col min="7" max="16384" width="9.109375" style="14"/>
  </cols>
  <sheetData>
    <row r="1" spans="1:8" ht="14.4">
      <c r="A1" s="232" t="s">
        <v>96</v>
      </c>
      <c r="B1" s="104"/>
      <c r="C1" s="197" t="s">
        <v>130</v>
      </c>
      <c r="D1" s="197"/>
      <c r="E1" s="231" t="s">
        <v>5</v>
      </c>
      <c r="F1" s="231"/>
    </row>
    <row r="2" spans="1:8" ht="14.4">
      <c r="A2" s="233"/>
      <c r="B2" s="105"/>
      <c r="C2" s="82">
        <v>2022</v>
      </c>
      <c r="D2" s="82">
        <v>2021</v>
      </c>
      <c r="E2" s="106" t="s">
        <v>7</v>
      </c>
      <c r="F2" s="107" t="s">
        <v>100</v>
      </c>
    </row>
    <row r="3" spans="1:8" ht="15" customHeight="1">
      <c r="A3" s="110" t="s">
        <v>70</v>
      </c>
      <c r="B3" s="111"/>
      <c r="C3" s="133">
        <v>252</v>
      </c>
      <c r="D3" s="163">
        <v>257</v>
      </c>
      <c r="E3" s="251">
        <f>+C3/D3-1</f>
        <v>-1.945525291828798E-2</v>
      </c>
      <c r="F3" s="135">
        <f>+C3-D3</f>
        <v>-5</v>
      </c>
    </row>
    <row r="4" spans="1:8" ht="15" customHeight="1">
      <c r="A4" s="23" t="s">
        <v>71</v>
      </c>
      <c r="B4" s="21"/>
      <c r="C4" s="133">
        <v>120</v>
      </c>
      <c r="D4" s="126">
        <v>112</v>
      </c>
      <c r="E4" s="252">
        <f t="shared" ref="E4:E37" si="0">+C4/D4-1</f>
        <v>7.1428571428571397E-2</v>
      </c>
      <c r="F4" s="135">
        <f t="shared" ref="F4:F37" si="1">+C4-D4</f>
        <v>8</v>
      </c>
    </row>
    <row r="5" spans="1:8" ht="15" customHeight="1">
      <c r="A5" s="112" t="s">
        <v>72</v>
      </c>
      <c r="B5" s="111"/>
      <c r="C5" s="133">
        <v>132</v>
      </c>
      <c r="D5" s="163">
        <v>145</v>
      </c>
      <c r="E5" s="251">
        <f t="shared" si="0"/>
        <v>-8.9655172413793061E-2</v>
      </c>
      <c r="F5" s="135">
        <f t="shared" si="1"/>
        <v>-13</v>
      </c>
    </row>
    <row r="6" spans="1:8" ht="15" customHeight="1">
      <c r="A6" s="20" t="s">
        <v>73</v>
      </c>
      <c r="B6" s="21" t="s">
        <v>0</v>
      </c>
      <c r="C6" s="133">
        <v>1783</v>
      </c>
      <c r="D6" s="168">
        <v>1779</v>
      </c>
      <c r="E6" s="252">
        <f t="shared" si="0"/>
        <v>2.2484541877458852E-3</v>
      </c>
      <c r="F6" s="135">
        <f t="shared" si="1"/>
        <v>4</v>
      </c>
    </row>
    <row r="7" spans="1:8" ht="15" customHeight="1">
      <c r="A7" s="113" t="s">
        <v>74</v>
      </c>
      <c r="B7" s="111" t="s">
        <v>0</v>
      </c>
      <c r="C7" s="133">
        <v>3042</v>
      </c>
      <c r="D7" s="168">
        <v>2971</v>
      </c>
      <c r="E7" s="251">
        <f t="shared" si="0"/>
        <v>2.3897677549646668E-2</v>
      </c>
      <c r="F7" s="135">
        <f t="shared" si="1"/>
        <v>71</v>
      </c>
    </row>
    <row r="8" spans="1:8" ht="15" customHeight="1">
      <c r="A8" s="20" t="s">
        <v>75</v>
      </c>
      <c r="B8" s="21" t="s">
        <v>133</v>
      </c>
      <c r="C8" s="133">
        <v>755</v>
      </c>
      <c r="D8" s="168">
        <v>452</v>
      </c>
      <c r="E8" s="252">
        <f t="shared" si="0"/>
        <v>0.67035398230088505</v>
      </c>
      <c r="F8" s="135">
        <f t="shared" si="1"/>
        <v>303</v>
      </c>
    </row>
    <row r="9" spans="1:8" ht="15" customHeight="1">
      <c r="A9" s="113" t="s">
        <v>76</v>
      </c>
      <c r="B9" s="111" t="s">
        <v>104</v>
      </c>
      <c r="C9" s="133">
        <v>2938</v>
      </c>
      <c r="D9" s="168">
        <v>1818</v>
      </c>
      <c r="E9" s="251">
        <f t="shared" si="0"/>
        <v>0.61606160616061612</v>
      </c>
      <c r="F9" s="135">
        <f t="shared" si="1"/>
        <v>1120</v>
      </c>
    </row>
    <row r="10" spans="1:8" ht="15" customHeight="1">
      <c r="A10" s="20" t="s">
        <v>77</v>
      </c>
      <c r="B10" s="21" t="s">
        <v>0</v>
      </c>
      <c r="C10" s="133">
        <v>8987</v>
      </c>
      <c r="D10" s="168">
        <v>8980</v>
      </c>
      <c r="E10" s="252">
        <f t="shared" si="0"/>
        <v>7.7951002227161226E-4</v>
      </c>
      <c r="F10" s="135">
        <f t="shared" si="1"/>
        <v>7</v>
      </c>
    </row>
    <row r="11" spans="1:8" ht="15" customHeight="1">
      <c r="A11" s="113" t="s">
        <v>78</v>
      </c>
      <c r="B11" s="111" t="s">
        <v>6</v>
      </c>
      <c r="C11" s="133">
        <v>28439</v>
      </c>
      <c r="D11" s="168">
        <v>17945</v>
      </c>
      <c r="E11" s="251">
        <f t="shared" si="0"/>
        <v>0.58478684870437458</v>
      </c>
      <c r="F11" s="135">
        <f t="shared" si="1"/>
        <v>10494</v>
      </c>
    </row>
    <row r="12" spans="1:8" ht="15" customHeight="1">
      <c r="A12" s="113" t="s">
        <v>79</v>
      </c>
      <c r="B12" s="111" t="s">
        <v>6</v>
      </c>
      <c r="C12" s="133">
        <v>-10805</v>
      </c>
      <c r="D12" s="135">
        <v>-8895</v>
      </c>
      <c r="E12" s="251">
        <f t="shared" si="0"/>
        <v>0.21472737492973581</v>
      </c>
      <c r="F12" s="135">
        <f t="shared" si="1"/>
        <v>-1910</v>
      </c>
    </row>
    <row r="13" spans="1:8" ht="15" customHeight="1">
      <c r="A13" s="20" t="s">
        <v>1</v>
      </c>
      <c r="B13" s="111" t="s">
        <v>6</v>
      </c>
      <c r="C13" s="133">
        <v>16649</v>
      </c>
      <c r="D13" s="168">
        <v>8163</v>
      </c>
      <c r="E13" s="252">
        <f t="shared" si="0"/>
        <v>1.0395687859855447</v>
      </c>
      <c r="F13" s="135">
        <f t="shared" si="1"/>
        <v>8486</v>
      </c>
      <c r="H13" s="24"/>
    </row>
    <row r="14" spans="1:8" ht="15" customHeight="1">
      <c r="A14" s="113" t="s">
        <v>2</v>
      </c>
      <c r="B14" s="111" t="s">
        <v>6</v>
      </c>
      <c r="C14" s="133">
        <v>15143</v>
      </c>
      <c r="D14" s="168">
        <v>6938</v>
      </c>
      <c r="E14" s="251">
        <f t="shared" si="0"/>
        <v>1.1826174690112423</v>
      </c>
      <c r="F14" s="135">
        <f t="shared" si="1"/>
        <v>8205</v>
      </c>
      <c r="H14" s="186"/>
    </row>
    <row r="15" spans="1:8" ht="15" customHeight="1">
      <c r="A15" s="20" t="s">
        <v>99</v>
      </c>
      <c r="B15" s="111" t="s">
        <v>6</v>
      </c>
      <c r="C15" s="133">
        <v>14665</v>
      </c>
      <c r="D15" s="185">
        <v>6655</v>
      </c>
      <c r="E15" s="252">
        <f t="shared" si="0"/>
        <v>1.2036063110443274</v>
      </c>
      <c r="F15" s="135">
        <f t="shared" si="1"/>
        <v>8010</v>
      </c>
      <c r="G15" s="178"/>
    </row>
    <row r="16" spans="1:8" ht="15" customHeight="1">
      <c r="A16" s="113" t="s">
        <v>80</v>
      </c>
      <c r="B16" s="111" t="s">
        <v>6</v>
      </c>
      <c r="C16" s="133">
        <v>15979</v>
      </c>
      <c r="D16" s="147">
        <v>7469</v>
      </c>
      <c r="E16" s="251">
        <f t="shared" si="0"/>
        <v>1.1393760878296959</v>
      </c>
      <c r="F16" s="135">
        <f t="shared" si="1"/>
        <v>8510</v>
      </c>
    </row>
    <row r="17" spans="1:6" ht="15" customHeight="1">
      <c r="A17" s="113" t="s">
        <v>81</v>
      </c>
      <c r="B17" s="111" t="s">
        <v>6</v>
      </c>
      <c r="C17" s="133">
        <v>2015</v>
      </c>
      <c r="D17" s="147">
        <v>2217</v>
      </c>
      <c r="E17" s="251">
        <f t="shared" si="0"/>
        <v>-9.111411817771764E-2</v>
      </c>
      <c r="F17" s="135">
        <f t="shared" si="1"/>
        <v>-202</v>
      </c>
    </row>
    <row r="18" spans="1:6" ht="14.4">
      <c r="A18" s="108" t="s">
        <v>95</v>
      </c>
      <c r="B18" s="109"/>
      <c r="C18" s="121"/>
      <c r="D18" s="121"/>
      <c r="E18" s="253"/>
      <c r="F18" s="124"/>
    </row>
    <row r="19" spans="1:6" ht="15" customHeight="1">
      <c r="A19" s="113" t="s">
        <v>86</v>
      </c>
      <c r="B19" s="111"/>
      <c r="C19" s="164">
        <f>+C13/C11</f>
        <v>0.58542846091634726</v>
      </c>
      <c r="D19" s="174">
        <f>+D13/D11</f>
        <v>0.45488994148787965</v>
      </c>
      <c r="E19" s="251">
        <f>+C19-D19</f>
        <v>0.13053851942846761</v>
      </c>
      <c r="F19" s="146"/>
    </row>
    <row r="20" spans="1:6" ht="15" customHeight="1">
      <c r="A20" s="113" t="s">
        <v>87</v>
      </c>
      <c r="B20" s="111"/>
      <c r="C20" s="164">
        <f>+C14/C11</f>
        <v>0.53247301241253209</v>
      </c>
      <c r="D20" s="174">
        <f>+D14/D11</f>
        <v>0.38662580105879074</v>
      </c>
      <c r="E20" s="251">
        <f>+C20-D20</f>
        <v>0.14584721135374135</v>
      </c>
      <c r="F20" s="146"/>
    </row>
    <row r="21" spans="1:6">
      <c r="A21" s="20"/>
      <c r="B21" s="21"/>
      <c r="C21" s="165"/>
      <c r="D21" s="166"/>
      <c r="E21" s="145"/>
      <c r="F21" s="144"/>
    </row>
    <row r="22" spans="1:6" ht="12.75" customHeight="1">
      <c r="A22" s="237" t="s">
        <v>94</v>
      </c>
      <c r="B22" s="109"/>
      <c r="C22" s="235" t="s">
        <v>126</v>
      </c>
      <c r="D22" s="235" t="s">
        <v>110</v>
      </c>
      <c r="E22" s="236" t="s">
        <v>5</v>
      </c>
      <c r="F22" s="236"/>
    </row>
    <row r="23" spans="1:6" ht="33" customHeight="1">
      <c r="A23" s="237"/>
      <c r="B23" s="109"/>
      <c r="C23" s="207"/>
      <c r="D23" s="207"/>
      <c r="E23" s="143" t="s">
        <v>7</v>
      </c>
      <c r="F23" s="142" t="s">
        <v>100</v>
      </c>
    </row>
    <row r="24" spans="1:6" ht="15" customHeight="1">
      <c r="A24" s="113" t="s">
        <v>82</v>
      </c>
      <c r="B24" s="111" t="s">
        <v>6</v>
      </c>
      <c r="C24" s="133">
        <v>38314</v>
      </c>
      <c r="D24" s="168">
        <v>30236</v>
      </c>
      <c r="E24" s="251">
        <f t="shared" si="0"/>
        <v>0.26716496891123165</v>
      </c>
      <c r="F24" s="135">
        <f t="shared" si="1"/>
        <v>8078</v>
      </c>
    </row>
    <row r="25" spans="1:6" ht="15" customHeight="1">
      <c r="A25" s="20" t="s">
        <v>48</v>
      </c>
      <c r="B25" s="111" t="s">
        <v>6</v>
      </c>
      <c r="C25" s="133">
        <f>+C24-C26</f>
        <v>11750</v>
      </c>
      <c r="D25" s="168">
        <f>+D24-D26</f>
        <v>11944</v>
      </c>
      <c r="E25" s="252">
        <f t="shared" si="0"/>
        <v>-1.6242464835900861E-2</v>
      </c>
      <c r="F25" s="135">
        <f t="shared" si="1"/>
        <v>-194</v>
      </c>
    </row>
    <row r="26" spans="1:6" ht="15" customHeight="1">
      <c r="A26" s="113" t="s">
        <v>49</v>
      </c>
      <c r="B26" s="111" t="s">
        <v>6</v>
      </c>
      <c r="C26" s="133">
        <v>26564</v>
      </c>
      <c r="D26" s="168">
        <v>18292</v>
      </c>
      <c r="E26" s="251">
        <f t="shared" si="0"/>
        <v>0.45221954952984911</v>
      </c>
      <c r="F26" s="135">
        <f t="shared" si="1"/>
        <v>8272</v>
      </c>
    </row>
    <row r="27" spans="1:6" ht="15" customHeight="1">
      <c r="A27" s="20" t="s">
        <v>88</v>
      </c>
      <c r="B27" s="21"/>
      <c r="C27" s="165">
        <f>+C26/C24</f>
        <v>0.69332358928851068</v>
      </c>
      <c r="D27" s="167">
        <v>0.60499999999999998</v>
      </c>
      <c r="E27" s="252">
        <f>+C27-D27</f>
        <v>8.8323589288510695E-2</v>
      </c>
      <c r="F27" s="135"/>
    </row>
    <row r="28" spans="1:6" ht="15" customHeight="1">
      <c r="A28" s="108" t="s">
        <v>93</v>
      </c>
      <c r="B28" s="114"/>
      <c r="C28" s="121"/>
      <c r="D28" s="121"/>
      <c r="E28" s="125"/>
      <c r="F28" s="124"/>
    </row>
    <row r="29" spans="1:6" ht="15" customHeight="1">
      <c r="A29" s="20" t="s">
        <v>83</v>
      </c>
      <c r="B29" s="111" t="s">
        <v>6</v>
      </c>
      <c r="C29" s="133">
        <v>6045</v>
      </c>
      <c r="D29" s="169">
        <v>6222</v>
      </c>
      <c r="E29" s="252">
        <f t="shared" si="0"/>
        <v>-2.8447444551591095E-2</v>
      </c>
      <c r="F29" s="134">
        <f t="shared" si="1"/>
        <v>-177</v>
      </c>
    </row>
    <row r="30" spans="1:6" ht="15" customHeight="1">
      <c r="A30" s="113" t="s">
        <v>84</v>
      </c>
      <c r="B30" s="111" t="s">
        <v>6</v>
      </c>
      <c r="C30" s="133">
        <v>14762</v>
      </c>
      <c r="D30" s="168">
        <v>8741</v>
      </c>
      <c r="E30" s="251">
        <f t="shared" si="0"/>
        <v>0.68882278915455908</v>
      </c>
      <c r="F30" s="135">
        <f t="shared" si="1"/>
        <v>6021</v>
      </c>
    </row>
    <row r="31" spans="1:6" ht="15" customHeight="1">
      <c r="A31" s="20" t="s">
        <v>98</v>
      </c>
      <c r="B31" s="111" t="s">
        <v>6</v>
      </c>
      <c r="C31" s="133">
        <v>-9502</v>
      </c>
      <c r="D31" s="135">
        <v>-2520</v>
      </c>
      <c r="E31" s="252">
        <f t="shared" si="0"/>
        <v>2.7706349206349206</v>
      </c>
      <c r="F31" s="135">
        <f t="shared" si="1"/>
        <v>-6982</v>
      </c>
    </row>
    <row r="32" spans="1:6" ht="15" customHeight="1">
      <c r="A32" s="113" t="s">
        <v>97</v>
      </c>
      <c r="B32" s="111"/>
      <c r="C32" s="131">
        <f>+(C29-C30)/C26</f>
        <v>-0.32815088089143202</v>
      </c>
      <c r="D32" s="132">
        <v>-0.13800000000000001</v>
      </c>
      <c r="E32" s="251">
        <f>+C32-D32</f>
        <v>-0.19015088089143201</v>
      </c>
      <c r="F32" s="135"/>
    </row>
    <row r="33" spans="1:6" ht="15" customHeight="1">
      <c r="A33" s="20" t="s">
        <v>85</v>
      </c>
      <c r="B33" s="111" t="s">
        <v>6</v>
      </c>
      <c r="C33" s="159">
        <v>15487</v>
      </c>
      <c r="D33" s="147">
        <v>9326</v>
      </c>
      <c r="E33" s="252">
        <f t="shared" si="0"/>
        <v>0.66062620630495394</v>
      </c>
      <c r="F33" s="135">
        <f t="shared" si="1"/>
        <v>6161</v>
      </c>
    </row>
    <row r="34" spans="1:6" ht="15" customHeight="1">
      <c r="A34" s="108" t="s">
        <v>89</v>
      </c>
      <c r="B34" s="103"/>
      <c r="C34" s="122"/>
      <c r="D34" s="122"/>
      <c r="E34" s="140"/>
      <c r="F34" s="139"/>
    </row>
    <row r="35" spans="1:6" ht="15" customHeight="1">
      <c r="A35" s="20" t="s">
        <v>90</v>
      </c>
      <c r="B35" s="21"/>
      <c r="C35" s="148">
        <v>2010</v>
      </c>
      <c r="D35" s="138">
        <v>2089</v>
      </c>
      <c r="E35" s="252">
        <f t="shared" si="0"/>
        <v>-3.7817137386309208E-2</v>
      </c>
      <c r="F35" s="134">
        <f t="shared" si="1"/>
        <v>-79</v>
      </c>
    </row>
    <row r="36" spans="1:6" ht="15" customHeight="1">
      <c r="A36" s="113" t="s">
        <v>91</v>
      </c>
      <c r="B36" s="111"/>
      <c r="C36" s="160">
        <v>12499</v>
      </c>
      <c r="D36" s="168">
        <v>11315</v>
      </c>
      <c r="E36" s="251">
        <f t="shared" si="0"/>
        <v>0.10463985859478564</v>
      </c>
      <c r="F36" s="135">
        <f t="shared" si="1"/>
        <v>1184</v>
      </c>
    </row>
    <row r="37" spans="1:6" ht="15" customHeight="1">
      <c r="A37" s="113" t="s">
        <v>92</v>
      </c>
      <c r="B37" s="111"/>
      <c r="C37" s="141">
        <v>14509</v>
      </c>
      <c r="D37" s="169">
        <v>13404</v>
      </c>
      <c r="E37" s="254">
        <f t="shared" si="0"/>
        <v>8.2438078185616215E-2</v>
      </c>
      <c r="F37" s="135">
        <f t="shared" si="1"/>
        <v>1105</v>
      </c>
    </row>
    <row r="38" spans="1:6">
      <c r="A38" s="238" t="s">
        <v>3</v>
      </c>
      <c r="B38" s="238"/>
      <c r="C38" s="238"/>
      <c r="D38" s="238"/>
      <c r="E38" s="238"/>
    </row>
    <row r="39" spans="1:6" ht="136.5" customHeight="1">
      <c r="A39" s="234" t="s">
        <v>101</v>
      </c>
      <c r="B39" s="234"/>
      <c r="C39" s="234"/>
      <c r="D39" s="234"/>
      <c r="E39" s="234"/>
      <c r="F39" s="14"/>
    </row>
  </sheetData>
  <mergeCells count="9">
    <mergeCell ref="E1:F1"/>
    <mergeCell ref="A1:A2"/>
    <mergeCell ref="A39:E39"/>
    <mergeCell ref="C22:C23"/>
    <mergeCell ref="D22:D23"/>
    <mergeCell ref="E22:F22"/>
    <mergeCell ref="A22:A23"/>
    <mergeCell ref="A38:E38"/>
    <mergeCell ref="C1:D1"/>
  </mergeCells>
  <pageMargins left="0.7" right="0.7" top="0.75" bottom="0.75" header="0.3" footer="0.3"/>
  <ignoredErrors>
    <ignoredError sqref="E27 E3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2.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Resumen</vt:lpstr>
      <vt:lpstr>Balance</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2022-11-18T10:56:09Z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