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Z:\Reportes Trimestrales\2022\4Q22\"/>
    </mc:Choice>
  </mc:AlternateContent>
  <xr:revisionPtr revIDLastSave="0" documentId="13_ncr:1_{2FD66CAA-0187-4FB2-A070-DB27D1734A43}" xr6:coauthVersionLast="47" xr6:coauthVersionMax="47" xr10:uidLastSave="{00000000-0000-0000-0000-000000000000}"/>
  <bookViews>
    <workbookView xWindow="22932" yWindow="-108" windowWidth="23256" windowHeight="12576" tabRatio="866"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definedNames>
    <definedName name="_Hlk71712986" localSheetId="2">'Mov. HLAG'!$A$1</definedName>
    <definedName name="SAPFuncF4Help" hidden="1">Main.SAPF4Help()</definedName>
  </definedNames>
  <calcPr calcId="191029"/>
  <customWorkbookViews>
    <customWorkbookView name="drallesvenja - Persönliche Ansicht" guid="{94CD977A-DD17-4FE8-B889-2CE1F57AF5F7}" mergeInterval="0" personalView="1" maximized="1" windowWidth="1276" windowHeight="774" tabRatio="918" activeSheetId="2"/>
    <customWorkbookView name="poeldsu - Persönliche Ansicht" guid="{A6A9A516-3AB1-47EF-A2AC-79D4D5773ECD}" mergeInterval="0" personalView="1" maximized="1" windowWidth="1276" windowHeight="767" tabRatio="918" activeSheetId="7"/>
    <customWorkbookView name="dreweca - Persönliche Ansicht" guid="{50E3139C-8994-4169-ACBF-666BC9ABA9EF}" mergeInterval="0" personalView="1" maximized="1" windowWidth="1276" windowHeight="735" tabRatio="918" activeSheetId="4" showComments="commIndAndComment"/>
    <customWorkbookView name="Friedrich Lass-Hennemann - Persönliche Ansicht" guid="{F58B3E4D-4A46-4798-8EB9-BB585D6CA4CB}" mergeInterval="0" personalView="1" maximized="1" windowWidth="1276" windowHeight="768" tabRatio="918" activeSheetId="9"/>
    <customWorkbookView name="kurkoal - Persönliche Ansicht" guid="{BC76EF1C-9779-473E-9248-DBC3E5DF3B4B}" mergeInterval="0" personalView="1" maximized="1" windowWidth="693" windowHeight="824" tabRatio="9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33" l="1"/>
  <c r="C32" i="33"/>
  <c r="E20" i="33"/>
  <c r="E19" i="33"/>
  <c r="D20" i="33"/>
  <c r="D19" i="33"/>
  <c r="C20" i="33"/>
  <c r="C19" i="33"/>
  <c r="E5" i="30" l="1"/>
  <c r="D13" i="30"/>
  <c r="B6" i="28"/>
  <c r="B9" i="34"/>
  <c r="B8" i="34"/>
  <c r="E18" i="27"/>
  <c r="C22" i="27"/>
  <c r="B22" i="27"/>
  <c r="D10" i="27"/>
  <c r="E6" i="27"/>
  <c r="E7" i="27"/>
  <c r="E5" i="27"/>
  <c r="D5" i="27"/>
  <c r="D4" i="27"/>
  <c r="C8" i="27"/>
  <c r="B8" i="27"/>
  <c r="E8" i="27" s="1"/>
  <c r="B14" i="35" l="1"/>
  <c r="E17" i="33" l="1"/>
  <c r="C27" i="33"/>
  <c r="D9" i="30" l="1"/>
  <c r="D2" i="31" l="1"/>
  <c r="D4" i="31"/>
  <c r="D3" i="35" l="1"/>
  <c r="C3" i="35"/>
  <c r="D18" i="30" l="1"/>
  <c r="E18" i="30"/>
  <c r="D10" i="30"/>
  <c r="E9" i="30"/>
  <c r="D15" i="30"/>
  <c r="E15" i="30"/>
  <c r="E13" i="30"/>
  <c r="E10" i="30"/>
  <c r="C6" i="28"/>
  <c r="C12" i="28" s="1"/>
  <c r="B12" i="28"/>
  <c r="C4" i="35" s="1"/>
  <c r="C27" i="27"/>
  <c r="B27" i="27"/>
  <c r="D20" i="27"/>
  <c r="E20" i="27"/>
  <c r="E21" i="27"/>
  <c r="C13" i="27"/>
  <c r="B13" i="27"/>
  <c r="D11" i="28" l="1"/>
  <c r="E26" i="27" l="1"/>
  <c r="E24" i="27"/>
  <c r="E23" i="27"/>
  <c r="E19" i="27"/>
  <c r="E27" i="27"/>
  <c r="E13" i="27"/>
  <c r="E9" i="27"/>
  <c r="E10" i="27"/>
  <c r="E11" i="27"/>
  <c r="D25" i="33" l="1"/>
  <c r="C25" i="33"/>
  <c r="D6" i="31" l="1"/>
  <c r="D3" i="29"/>
  <c r="E17" i="30" l="1"/>
  <c r="D17" i="30"/>
  <c r="E16" i="30"/>
  <c r="D16" i="30"/>
  <c r="E14" i="30"/>
  <c r="D14" i="30"/>
  <c r="E12" i="30"/>
  <c r="D12" i="30"/>
  <c r="E11" i="30"/>
  <c r="D11" i="30"/>
  <c r="E8" i="30"/>
  <c r="D8" i="30"/>
  <c r="E7" i="30"/>
  <c r="D7" i="30"/>
  <c r="E6" i="30"/>
  <c r="D6" i="30"/>
  <c r="D5" i="30"/>
  <c r="E4" i="30"/>
  <c r="D4" i="30"/>
  <c r="E3" i="30"/>
  <c r="D3" i="30"/>
  <c r="D19" i="30" l="1"/>
  <c r="E19" i="30"/>
  <c r="E6" i="28"/>
  <c r="E7" i="28"/>
  <c r="E8" i="28"/>
  <c r="E9" i="28"/>
  <c r="E10" i="28"/>
  <c r="E11" i="28"/>
  <c r="E12" i="28"/>
  <c r="D12" i="28"/>
  <c r="D10" i="28"/>
  <c r="D9" i="28"/>
  <c r="D8" i="28"/>
  <c r="D7" i="28"/>
  <c r="D6" i="28"/>
  <c r="E4" i="28"/>
  <c r="D4" i="28"/>
  <c r="C25" i="27" l="1"/>
  <c r="B25" i="27"/>
  <c r="D23" i="27"/>
  <c r="D24" i="27"/>
  <c r="D26" i="27"/>
  <c r="D27" i="27"/>
  <c r="D19" i="27"/>
  <c r="D18" i="27"/>
  <c r="D13" i="27"/>
  <c r="D9" i="27"/>
  <c r="D11" i="27"/>
  <c r="E4" i="27"/>
  <c r="C12" i="27"/>
  <c r="B12" i="27"/>
  <c r="E12" i="27" s="1"/>
  <c r="C14" i="35"/>
  <c r="D14" i="35"/>
  <c r="C13" i="35"/>
  <c r="D13" i="35"/>
  <c r="C12" i="35"/>
  <c r="D12" i="35"/>
  <c r="C8" i="35"/>
  <c r="D8" i="35"/>
  <c r="C9" i="35"/>
  <c r="D9" i="35"/>
  <c r="C10" i="35"/>
  <c r="D10" i="35"/>
  <c r="C11" i="35"/>
  <c r="D11" i="35"/>
  <c r="F26" i="33"/>
  <c r="E22" i="27" l="1"/>
  <c r="D25" i="27"/>
  <c r="E25" i="27"/>
  <c r="D12" i="27"/>
  <c r="D8" i="27"/>
  <c r="D22" i="27"/>
  <c r="D5" i="28"/>
  <c r="E5" i="28"/>
  <c r="E24" i="33"/>
  <c r="F24" i="33"/>
  <c r="F4" i="33"/>
  <c r="F5" i="33"/>
  <c r="F6" i="33"/>
  <c r="F7" i="33"/>
  <c r="F8" i="33"/>
  <c r="F14" i="35" s="1"/>
  <c r="F9" i="33"/>
  <c r="F12" i="35" s="1"/>
  <c r="F10" i="33"/>
  <c r="F13" i="35" s="1"/>
  <c r="F11" i="33"/>
  <c r="F8" i="35" s="1"/>
  <c r="F12" i="33"/>
  <c r="F13" i="33"/>
  <c r="F9" i="35" s="1"/>
  <c r="F14" i="33"/>
  <c r="F10" i="35" s="1"/>
  <c r="F15" i="33"/>
  <c r="F11" i="35" s="1"/>
  <c r="F16" i="33"/>
  <c r="F17" i="33"/>
  <c r="F29" i="33"/>
  <c r="F30" i="33"/>
  <c r="F31" i="33"/>
  <c r="F33" i="33"/>
  <c r="F35" i="33"/>
  <c r="F36" i="33"/>
  <c r="F37" i="33"/>
  <c r="F3" i="33"/>
  <c r="E32" i="33"/>
  <c r="E27" i="33"/>
  <c r="E4" i="33"/>
  <c r="E5" i="33"/>
  <c r="E6" i="33"/>
  <c r="E7" i="33"/>
  <c r="E8" i="33"/>
  <c r="E14" i="35" s="1"/>
  <c r="E9" i="33"/>
  <c r="E12" i="35" s="1"/>
  <c r="E10" i="33"/>
  <c r="E13" i="35" s="1"/>
  <c r="E11" i="33"/>
  <c r="E8" i="35" s="1"/>
  <c r="E12" i="33"/>
  <c r="E13" i="33"/>
  <c r="E9" i="35" s="1"/>
  <c r="E14" i="33"/>
  <c r="E10" i="35" s="1"/>
  <c r="E15" i="33"/>
  <c r="E11" i="35" s="1"/>
  <c r="E16" i="33"/>
  <c r="E26" i="33"/>
  <c r="E29" i="33"/>
  <c r="E30" i="33"/>
  <c r="E31" i="33"/>
  <c r="E33" i="33"/>
  <c r="E35" i="33"/>
  <c r="E36" i="33"/>
  <c r="E37" i="33"/>
  <c r="E3" i="33"/>
  <c r="F25" i="33" l="1"/>
  <c r="E25" i="33"/>
  <c r="D4" i="35"/>
  <c r="F4" i="35" s="1"/>
  <c r="E4" i="35" l="1"/>
  <c r="E3" i="35"/>
  <c r="F3" i="35"/>
</calcChain>
</file>

<file path=xl/sharedStrings.xml><?xml version="1.0" encoding="utf-8"?>
<sst xmlns="http://schemas.openxmlformats.org/spreadsheetml/2006/main" count="227" uniqueCount="144">
  <si>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</si>
  <si>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</si>
  <si>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</si>
  <si>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</si>
  <si>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</si>
  <si>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</si>
  <si>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</si>
  <si>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</si>
  <si>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</si>
  <si>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</si>
  <si>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</si>
  <si>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</si>
  <si>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</si>
  <si>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</si>
  <si>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</si>
  <si>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</si>
  <si>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</si>
  <si>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</si>
  <si>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</si>
  <si>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</si>
  <si>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</si>
  <si>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</si>
  <si>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</si>
  <si>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</si>
  <si>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</si>
  <si>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</si>
  <si>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</si>
  <si>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</si>
  <si>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</si>
  <si>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</si>
  <si>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</si>
  <si>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</si>
  <si>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</si>
  <si>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</si>
  <si>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Cobros procedentes de actividades de operación</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</si>
  <si>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</si>
  <si>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</si>
  <si>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</si>
  <si>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</si>
  <si>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</si>
  <si>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</si>
  <si>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</si>
  <si>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</si>
  <si>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</si>
  <si>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</si>
  <si>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</si>
  <si>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</si>
  <si>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</si>
  <si>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</si>
  <si>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</si>
  <si>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</si>
  <si>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</si>
  <si>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</si>
  <si>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</si>
  <si>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</si>
  <si>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</si>
  <si>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</si>
  <si>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</si>
  <si>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</si>
  <si>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</si>
  <si>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</si>
  <si>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</si>
  <si>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</si>
  <si>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</si>
  <si>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</si>
  <si>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</si>
  <si>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</si>
  <si>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</si>
  <si>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</si>
  <si>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</si>
  <si>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</si>
  <si>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</si>
  <si>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</si>
  <si>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</si>
  <si>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</si>
  <si>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</si>
  <si>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</si>
  <si>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</si>
  <si>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</si>
  <si>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</si>
  <si>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</si>
  <si>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Caja y Equivalentes a Caja</t>
  </si>
  <si>
    <t xml:space="preserve">Liquidez </t>
  </si>
  <si>
    <t>Margen EBITDA (EBITDA / Ingresos)</t>
  </si>
  <si>
    <t>Margen EBIT  (EBIT / Ingresos)</t>
  </si>
  <si>
    <t>Número de empleados</t>
  </si>
  <si>
    <t>Empleados en naves</t>
  </si>
  <si>
    <t>Empleados en tierras</t>
  </si>
  <si>
    <t>Total empleados</t>
  </si>
  <si>
    <t>Indicadores de Deuda</t>
  </si>
  <si>
    <t>Indicadores de Balance</t>
  </si>
  <si>
    <t>Indicadores de Resultados</t>
  </si>
  <si>
    <t>Cifras relevantes al</t>
  </si>
  <si>
    <t>Deuda neta/ patrimonio</t>
  </si>
  <si>
    <t>Deuda Neta (deuda financiera - efectivo y equivalente a efectivo)</t>
  </si>
  <si>
    <t>Utilidad (Pérdida)</t>
  </si>
  <si>
    <t>#</t>
  </si>
  <si>
    <t xml:space="preserve">
1) Incluye contratos de leasing con opción de compra al término
2) MFO = Marine Fuel Oil
3) MDO = Marine Diesel Oil
4) Desde 2019, producto de la nueva normativa IFRS16 inversiones en propiedades, plantas y equipos incluye, los contraos por derecho de uso (RoU)
</t>
  </si>
  <si>
    <t>HLAG</t>
  </si>
  <si>
    <t xml:space="preserve">CSAV </t>
  </si>
  <si>
    <t>US$/TEU</t>
  </si>
  <si>
    <t xml:space="preserve">Precio de Combustible </t>
  </si>
  <si>
    <t>Ganancia</t>
  </si>
  <si>
    <t>MTEU</t>
  </si>
  <si>
    <t>Estado de Resultados</t>
  </si>
  <si>
    <t>Indice de Liquidez</t>
  </si>
  <si>
    <t>al 31 de diciembre de 2021</t>
  </si>
  <si>
    <t xml:space="preserve">  Saldo al 1 enero de 2022</t>
  </si>
  <si>
    <t>Al 31 de diciembre de 2021</t>
  </si>
  <si>
    <t xml:space="preserve">          Participación en resultados de HLAG</t>
  </si>
  <si>
    <t xml:space="preserve">   Resultados operaciones descontinuadas</t>
  </si>
  <si>
    <t xml:space="preserve">    Compra (venta) de propiedades, plantas y equipo, neto</t>
  </si>
  <si>
    <t xml:space="preserve">   Pago de préstamo</t>
  </si>
  <si>
    <t>Efectivo final del periodo</t>
  </si>
  <si>
    <t>Efectivo al inicio del periodo</t>
  </si>
  <si>
    <t>Dividendos Pagados últimos 12M</t>
  </si>
  <si>
    <t>Activos por impuestos corrientes</t>
  </si>
  <si>
    <t xml:space="preserve">   Importes de préstamos de corto plazo</t>
  </si>
  <si>
    <t xml:space="preserve">    Dividendos recibidos</t>
  </si>
  <si>
    <t xml:space="preserve">   Dividendos pagados</t>
  </si>
  <si>
    <t xml:space="preserve">          Dividendos recibidos</t>
  </si>
  <si>
    <t>Otros activos financieros corrientes</t>
  </si>
  <si>
    <t>Participación HLAG</t>
  </si>
  <si>
    <t>Tarifas Promedio</t>
  </si>
  <si>
    <t>US$/ton</t>
  </si>
  <si>
    <t>Inv. de CSAV en HLAG</t>
  </si>
  <si>
    <t>Pasivos financieros corrientes</t>
  </si>
  <si>
    <t>Pasivos por impuestos, corrientes</t>
  </si>
  <si>
    <t>Pasivos financieros no corrientes</t>
  </si>
  <si>
    <t>Ctas. comerciales y otras, corrientes</t>
  </si>
  <si>
    <t>Efecto de variación por Tipo de Cambio</t>
  </si>
  <si>
    <t>Var. Flujo de Efectivo y equivalentes al Efectivo</t>
  </si>
  <si>
    <t>Flujo de Efectivo MMUS$</t>
  </si>
  <si>
    <t>Ratio de Pago de Dividendos*</t>
  </si>
  <si>
    <t>al 31 de diciembre de</t>
  </si>
  <si>
    <t>al 31 de diciembre de 2022</t>
  </si>
  <si>
    <t>Saldo al 31 de diciembre 2022</t>
  </si>
  <si>
    <t>Al 31 de diciembre de 2022</t>
  </si>
  <si>
    <t>al 31 de diciembre</t>
  </si>
  <si>
    <t xml:space="preserve">   Gasto/Utilidad por impuesto a las ganancias</t>
  </si>
  <si>
    <r>
      <t xml:space="preserve"> </t>
    </r>
    <r>
      <rPr>
        <u/>
        <sz val="10"/>
        <color rgb="FF404040"/>
        <rFont val="Calibri"/>
        <family val="2"/>
      </rPr>
      <t>menos Costos Financieros</t>
    </r>
    <r>
      <rPr>
        <sz val="10"/>
        <color rgb="FF404040"/>
        <rFont val="Calibri"/>
        <family val="2"/>
      </rPr>
      <t xml:space="preserve"> Netos</t>
    </r>
  </si>
  <si>
    <t>Costos Financieros Netos</t>
  </si>
  <si>
    <t>Patrimonio / Activos Totales</t>
  </si>
  <si>
    <t>*Usando el Tipo de Cambio observado de la fecha de cierre US$ 855,86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</si>
</sst>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0">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70" formatCode="_ * #,##0.000_ ;_ * \-#,##0.000_ ;_ * &quot;-&quot;_ ;_ @_ "/>
    <numFmt numFmtId="271" formatCode="#,##0.0%;\ \(#,##0.0%\)"/>
  </numFmts>
  <fonts count="26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s>
  <fills count="101">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
      <patternFill patternType="solid">
        <fgColor rgb="FFFFFF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45">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1"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0" fontId="245" fillId="49" borderId="0" xfId="0" applyFont="1" applyFill="1" applyAlignment="1">
      <alignment horizontal="left" indent="1"/>
    </xf>
    <xf numFmtId="260"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Alignment="1">
      <alignment horizontal="center" vertical="center"/>
    </xf>
    <xf numFmtId="3" fontId="260"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Alignment="1">
      <alignment horizontal="center" vertical="center"/>
    </xf>
    <xf numFmtId="259"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Alignment="1">
      <alignment vertical="center"/>
    </xf>
    <xf numFmtId="259"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1" fontId="252" fillId="49" borderId="0" xfId="0" applyNumberFormat="1" applyFont="1" applyFill="1" applyAlignment="1">
      <alignment horizontal="center" vertical="center" wrapText="1"/>
    </xf>
    <xf numFmtId="261" fontId="252" fillId="49" borderId="60" xfId="0" applyNumberFormat="1" applyFont="1" applyFill="1" applyBorder="1" applyAlignment="1">
      <alignment horizontal="center" vertical="center" wrapText="1"/>
    </xf>
    <xf numFmtId="261" fontId="263" fillId="98" borderId="0" xfId="0" applyNumberFormat="1" applyFont="1" applyFill="1" applyAlignment="1">
      <alignment horizontal="left" vertical="center"/>
    </xf>
    <xf numFmtId="261" fontId="263" fillId="98" borderId="0" xfId="0" applyNumberFormat="1" applyFont="1" applyFill="1" applyAlignment="1">
      <alignment horizontal="center" vertical="center"/>
    </xf>
    <xf numFmtId="261" fontId="250" fillId="49" borderId="0" xfId="0" applyNumberFormat="1" applyFont="1" applyFill="1" applyAlignment="1">
      <alignment horizontal="center" vertical="center"/>
    </xf>
    <xf numFmtId="261" fontId="252" fillId="49" borderId="0" xfId="0" applyNumberFormat="1" applyFont="1" applyFill="1" applyAlignment="1">
      <alignment horizontal="center" vertical="center"/>
    </xf>
    <xf numFmtId="261" fontId="244" fillId="49" borderId="0" xfId="0" applyNumberFormat="1" applyFont="1" applyFill="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3"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259" fontId="264" fillId="49" borderId="0" xfId="0" applyNumberFormat="1" applyFont="1" applyFill="1" applyAlignment="1">
      <alignment horizontal="center" vertical="center"/>
    </xf>
    <xf numFmtId="259" fontId="264" fillId="49" borderId="57" xfId="0" applyNumberFormat="1" applyFont="1" applyFill="1" applyBorder="1" applyAlignment="1">
      <alignment horizontal="center" vertical="center"/>
    </xf>
    <xf numFmtId="265" fontId="250" fillId="49" borderId="0" xfId="0" applyNumberFormat="1" applyFont="1" applyFill="1" applyAlignment="1">
      <alignment horizontal="center" vertical="center"/>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182" fontId="34" fillId="49" borderId="0" xfId="0" applyNumberFormat="1" applyFont="1" applyFill="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6" fontId="256" fillId="0" borderId="3" xfId="34681" applyNumberFormat="1" applyFont="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0" fontId="34" fillId="49" borderId="0" xfId="0" applyFont="1" applyFill="1"/>
    <xf numFmtId="259" fontId="245" fillId="49" borderId="0" xfId="0" applyNumberFormat="1" applyFont="1" applyFill="1"/>
    <xf numFmtId="171" fontId="216" fillId="98" borderId="0" xfId="0" applyNumberFormat="1" applyFont="1" applyFill="1" applyAlignment="1">
      <alignment horizontal="center" vertical="center" wrapText="1"/>
    </xf>
    <xf numFmtId="261" fontId="246" fillId="49" borderId="0" xfId="0" applyNumberFormat="1" applyFont="1" applyFill="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70" fontId="0" fillId="49" borderId="0" xfId="20794" applyNumberFormat="1" applyFont="1" applyFill="1" applyBorder="1"/>
    <xf numFmtId="265" fontId="34" fillId="49" borderId="0" xfId="0" applyNumberFormat="1" applyFont="1" applyFill="1"/>
    <xf numFmtId="268" fontId="256" fillId="49" borderId="3" xfId="34681" applyNumberFormat="1" applyFont="1" applyFill="1" applyBorder="1" applyAlignment="1">
      <alignment horizontal="center"/>
    </xf>
    <xf numFmtId="259" fontId="266" fillId="49" borderId="0" xfId="0" applyNumberFormat="1" applyFont="1" applyFill="1" applyAlignment="1">
      <alignment horizontal="center" vertical="center"/>
    </xf>
    <xf numFmtId="259"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1" fontId="239" fillId="49" borderId="59" xfId="0" applyNumberFormat="1" applyFont="1" applyFill="1" applyBorder="1" applyAlignment="1">
      <alignment horizontal="center" vertical="center"/>
    </xf>
    <xf numFmtId="259" fontId="251" fillId="49" borderId="62" xfId="0" applyNumberFormat="1" applyFont="1" applyFill="1" applyBorder="1" applyAlignment="1">
      <alignment horizontal="center" vertical="center"/>
    </xf>
    <xf numFmtId="259" fontId="250" fillId="49" borderId="62" xfId="0" applyNumberFormat="1" applyFont="1" applyFill="1" applyBorder="1" applyAlignment="1">
      <alignment horizontal="center" vertical="center"/>
    </xf>
    <xf numFmtId="0" fontId="3" fillId="49" borderId="0" xfId="0" applyFont="1" applyFill="1"/>
    <xf numFmtId="3" fontId="256" fillId="49" borderId="3" xfId="34681" applyNumberFormat="1" applyFont="1" applyFill="1" applyBorder="1" applyAlignment="1">
      <alignment horizontal="center"/>
    </xf>
    <xf numFmtId="259" fontId="0" fillId="49" borderId="0" xfId="0" applyNumberFormat="1" applyFill="1"/>
    <xf numFmtId="41" fontId="250" fillId="49" borderId="0" xfId="20794" applyFont="1" applyFill="1" applyBorder="1" applyAlignment="1">
      <alignment horizontal="center" vertical="center"/>
    </xf>
    <xf numFmtId="0" fontId="241" fillId="99" borderId="0" xfId="0" applyFont="1" applyFill="1" applyAlignment="1">
      <alignment horizontal="center"/>
    </xf>
    <xf numFmtId="271" fontId="238" fillId="49" borderId="60" xfId="20792" applyNumberFormat="1" applyFont="1" applyFill="1" applyBorder="1" applyAlignment="1">
      <alignment horizontal="center" vertical="center"/>
    </xf>
    <xf numFmtId="271" fontId="239" fillId="49" borderId="59" xfId="20792" applyNumberFormat="1" applyFont="1" applyFill="1" applyBorder="1" applyAlignment="1">
      <alignment horizontal="center" vertical="center"/>
    </xf>
    <xf numFmtId="271" fontId="239" fillId="49" borderId="60" xfId="20792" applyNumberFormat="1" applyFont="1" applyFill="1" applyBorder="1" applyAlignment="1">
      <alignment horizontal="center" vertical="center"/>
    </xf>
    <xf numFmtId="271" fontId="216" fillId="98" borderId="0" xfId="20792" applyNumberFormat="1" applyFont="1" applyFill="1" applyBorder="1" applyAlignment="1">
      <alignment horizontal="center" vertical="center"/>
    </xf>
    <xf numFmtId="271" fontId="246" fillId="98" borderId="1" xfId="34688" applyNumberFormat="1" applyFont="1" applyFill="1" applyBorder="1" applyAlignment="1">
      <alignment horizontal="center" vertical="center"/>
    </xf>
    <xf numFmtId="271" fontId="238" fillId="49" borderId="62" xfId="34688" applyNumberFormat="1" applyFont="1" applyFill="1" applyBorder="1" applyAlignment="1">
      <alignment horizontal="center" vertical="center"/>
    </xf>
    <xf numFmtId="271" fontId="239" fillId="49" borderId="60" xfId="34688" applyNumberFormat="1" applyFont="1" applyFill="1" applyBorder="1" applyAlignment="1">
      <alignment horizontal="center" vertical="center"/>
    </xf>
    <xf numFmtId="271" fontId="238" fillId="49" borderId="60" xfId="34688" applyNumberFormat="1" applyFont="1" applyFill="1" applyBorder="1" applyAlignment="1">
      <alignment horizontal="center" vertical="center"/>
    </xf>
    <xf numFmtId="271" fontId="239" fillId="49" borderId="61" xfId="34688" applyNumberFormat="1" applyFont="1" applyFill="1" applyBorder="1" applyAlignment="1">
      <alignment horizontal="center" vertical="center"/>
    </xf>
    <xf numFmtId="271" fontId="239" fillId="49" borderId="1" xfId="34688" applyNumberFormat="1" applyFont="1" applyFill="1" applyBorder="1" applyAlignment="1">
      <alignment horizontal="center" vertical="center"/>
    </xf>
    <xf numFmtId="271" fontId="246" fillId="98" borderId="13" xfId="20792" applyNumberFormat="1" applyFont="1" applyFill="1" applyBorder="1" applyAlignment="1">
      <alignment horizontal="center" vertical="center"/>
    </xf>
    <xf numFmtId="271" fontId="246" fillId="98" borderId="1" xfId="20792" applyNumberFormat="1" applyFont="1" applyFill="1" applyBorder="1" applyAlignment="1">
      <alignment horizontal="center" vertical="center"/>
    </xf>
    <xf numFmtId="271" fontId="256" fillId="49" borderId="3" xfId="34681" applyNumberFormat="1" applyFont="1" applyFill="1" applyBorder="1" applyAlignment="1">
      <alignment horizontal="center"/>
    </xf>
    <xf numFmtId="271" fontId="256" fillId="49" borderId="0" xfId="34681" applyNumberFormat="1" applyFont="1" applyFill="1" applyAlignment="1">
      <alignment horizontal="center"/>
    </xf>
    <xf numFmtId="271" fontId="216" fillId="98" borderId="0" xfId="34681" applyNumberFormat="1" applyFont="1" applyFill="1" applyAlignment="1">
      <alignment horizontal="center"/>
    </xf>
    <xf numFmtId="271" fontId="256" fillId="49" borderId="1" xfId="34681" applyNumberFormat="1" applyFont="1" applyFill="1" applyBorder="1" applyAlignment="1">
      <alignment horizontal="center"/>
    </xf>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13" xfId="0" applyNumberFormat="1" applyFont="1" applyFill="1" applyBorder="1" applyAlignment="1">
      <alignment horizontal="center" vertical="center"/>
    </xf>
    <xf numFmtId="0" fontId="250" fillId="49" borderId="1" xfId="0"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1" fontId="250" fillId="0" borderId="13" xfId="0" applyNumberFormat="1" applyFont="1" applyBorder="1" applyAlignment="1">
      <alignment horizontal="center" vertical="center"/>
    </xf>
    <xf numFmtId="171" fontId="250" fillId="0" borderId="0" xfId="0" applyNumberFormat="1" applyFont="1" applyAlignment="1">
      <alignment horizontal="center" vertical="center"/>
    </xf>
    <xf numFmtId="171" fontId="250" fillId="0" borderId="1" xfId="0" applyNumberFormat="1" applyFont="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1" xfId="0" applyNumberFormat="1" applyFont="1" applyFill="1" applyBorder="1" applyAlignment="1">
      <alignment horizontal="center" vertical="center"/>
    </xf>
    <xf numFmtId="265" fontId="250" fillId="49" borderId="1" xfId="0" applyNumberFormat="1" applyFont="1" applyFill="1" applyBorder="1" applyAlignment="1">
      <alignment horizontal="center" vertical="center"/>
    </xf>
    <xf numFmtId="265" fontId="250" fillId="49" borderId="0" xfId="0" applyNumberFormat="1" applyFont="1" applyFill="1" applyAlignment="1">
      <alignment horizontal="center" vertical="center"/>
    </xf>
    <xf numFmtId="0" fontId="267" fillId="49" borderId="13" xfId="0" applyFont="1" applyFill="1" applyBorder="1" applyAlignment="1">
      <alignmen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50" fillId="49" borderId="13" xfId="0" applyFont="1" applyFill="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59" fillId="49" borderId="0" xfId="0" applyFont="1" applyFill="1" applyAlignment="1">
      <alignment horizontal="left" vertical="top" wrapText="1"/>
    </xf>
    <xf numFmtId="0" fontId="239" fillId="100" borderId="62" xfId="0" applyFont="1" applyFill="1" applyBorder="1" applyAlignment="1">
      <alignment horizontal="right" vertical="center"/>
    </xf>
    <xf numFmtId="265" fontId="0" fillId="49" borderId="0" xfId="0" applyNumberFormat="1" applyFill="1"/>
    <xf numFmtId="265" fontId="36" fillId="49" borderId="0" xfId="0" applyNumberFormat="1" applyFont="1" applyFill="1"/>
    <xf numFmtId="171" fontId="250" fillId="0" borderId="3" xfId="0" applyNumberFormat="1" applyFont="1" applyFill="1" applyBorder="1" applyAlignment="1">
      <alignment horizontal="center" vertical="center"/>
    </xf>
    <xf numFmtId="265" fontId="250" fillId="0" borderId="0" xfId="0" applyNumberFormat="1" applyFont="1" applyFill="1" applyAlignment="1">
      <alignment horizontal="center" vertical="center"/>
    </xf>
    <xf numFmtId="265" fontId="239" fillId="0" borderId="0" xfId="0" applyNumberFormat="1" applyFont="1" applyFill="1" applyAlignment="1">
      <alignment horizontal="center" vertical="center"/>
    </xf>
    <xf numFmtId="252" fontId="239" fillId="49" borderId="0" xfId="0" applyNumberFormat="1" applyFont="1" applyFill="1" applyAlignment="1">
      <alignment horizontal="center" vertical="center"/>
    </xf>
    <xf numFmtId="171" fontId="239" fillId="49" borderId="0" xfId="0" applyNumberFormat="1" applyFont="1" applyFill="1" applyBorder="1" applyAlignment="1">
      <alignment horizontal="center" vertical="center"/>
    </xf>
    <xf numFmtId="261" fontId="239" fillId="49" borderId="0" xfId="0" applyNumberFormat="1" applyFont="1" applyFill="1" applyBorder="1" applyAlignment="1">
      <alignment horizontal="center" vertical="center"/>
    </xf>
    <xf numFmtId="271" fontId="239" fillId="49" borderId="0" xfId="20792" applyNumberFormat="1" applyFont="1" applyFill="1" applyBorder="1" applyAlignment="1">
      <alignment horizontal="center" vertical="center"/>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tabSelected="1" workbookViewId="0">
      <selection activeCell="I20" sqref="I20"/>
    </sheetView>
  </sheetViews>
  <sheetFormatPr baseColWidth="10" defaultColWidth="9.109375" defaultRowHeight="13.8"/>
  <cols>
    <col min="1" max="1" width="21.6640625" style="8" bestFit="1" customWidth="1"/>
    <col min="2" max="2" width="8" style="8" customWidth="1"/>
    <col min="3" max="4" width="12" style="8" customWidth="1"/>
    <col min="5" max="6" width="7" style="8" customWidth="1"/>
    <col min="7" max="16384" width="9.109375" style="8"/>
  </cols>
  <sheetData>
    <row r="1" spans="1:6" ht="15" customHeight="1">
      <c r="A1" s="24" t="s">
        <v>99</v>
      </c>
      <c r="B1" s="24"/>
      <c r="C1" s="191" t="s">
        <v>134</v>
      </c>
      <c r="D1" s="191"/>
      <c r="E1" s="173" t="s">
        <v>5</v>
      </c>
      <c r="F1" s="173"/>
    </row>
    <row r="2" spans="1:6" ht="15" customHeight="1">
      <c r="A2" s="24"/>
      <c r="B2" s="24"/>
      <c r="C2" s="24">
        <v>2022</v>
      </c>
      <c r="D2" s="24">
        <v>2021</v>
      </c>
      <c r="E2" s="42" t="s">
        <v>7</v>
      </c>
      <c r="F2" s="43" t="s">
        <v>96</v>
      </c>
    </row>
    <row r="3" spans="1:6">
      <c r="A3" s="16" t="s">
        <v>122</v>
      </c>
      <c r="B3" s="39" t="s">
        <v>21</v>
      </c>
      <c r="C3" s="110">
        <f>+'Estado de Resultado'!B8</f>
        <v>5378.28</v>
      </c>
      <c r="D3" s="162">
        <f>+'Estado de Resultado'!C8</f>
        <v>3220.37</v>
      </c>
      <c r="E3" s="26">
        <f>+C3/D3-1</f>
        <v>0.67008138816347196</v>
      </c>
      <c r="F3" s="27">
        <f>+C3-D3</f>
        <v>2157.91</v>
      </c>
    </row>
    <row r="4" spans="1:6">
      <c r="A4" s="30" t="s">
        <v>102</v>
      </c>
      <c r="B4" s="40" t="s">
        <v>21</v>
      </c>
      <c r="C4" s="111">
        <f>+'Estado de Resultado'!B12</f>
        <v>5563.2094793400001</v>
      </c>
      <c r="D4" s="31">
        <f>+'Estado de Resultado'!C12</f>
        <v>3210.0769999999998</v>
      </c>
      <c r="E4" s="32">
        <f>+C4/D4-1</f>
        <v>0.73304549371868677</v>
      </c>
      <c r="F4" s="33">
        <f>+C4-D4</f>
        <v>2353.1324793400004</v>
      </c>
    </row>
    <row r="6" spans="1:6" ht="15" customHeight="1">
      <c r="A6" s="23" t="s">
        <v>98</v>
      </c>
      <c r="B6" s="23"/>
      <c r="C6" s="190" t="s">
        <v>134</v>
      </c>
      <c r="D6" s="190"/>
      <c r="E6" s="45" t="s">
        <v>5</v>
      </c>
      <c r="F6" s="45"/>
    </row>
    <row r="7" spans="1:6" ht="15" customHeight="1">
      <c r="A7" s="23"/>
      <c r="B7" s="23"/>
      <c r="C7" s="23">
        <v>2022</v>
      </c>
      <c r="D7" s="23">
        <v>2021</v>
      </c>
      <c r="E7" s="44" t="s">
        <v>7</v>
      </c>
      <c r="F7" s="45" t="s">
        <v>96</v>
      </c>
    </row>
    <row r="8" spans="1:6">
      <c r="A8" s="8" t="s">
        <v>75</v>
      </c>
      <c r="B8" s="39" t="s">
        <v>21</v>
      </c>
      <c r="C8" s="28">
        <f>+'Hapag-LLoyd'!C11</f>
        <v>36401</v>
      </c>
      <c r="D8" s="29">
        <f>+'Hapag-LLoyd'!D11</f>
        <v>26356</v>
      </c>
      <c r="E8" s="26">
        <f>+'Hapag-LLoyd'!E11</f>
        <v>0.38112763697070884</v>
      </c>
      <c r="F8" s="27">
        <f>+'Hapag-LLoyd'!F11</f>
        <v>10045</v>
      </c>
    </row>
    <row r="9" spans="1:6">
      <c r="A9" s="8" t="s">
        <v>1</v>
      </c>
      <c r="B9" s="39" t="s">
        <v>21</v>
      </c>
      <c r="C9" s="28">
        <f>+'Hapag-LLoyd'!C13</f>
        <v>20474</v>
      </c>
      <c r="D9" s="29">
        <f>+'Hapag-LLoyd'!D13</f>
        <v>12842</v>
      </c>
      <c r="E9" s="26">
        <f>+'Hapag-LLoyd'!E13</f>
        <v>0.59429995327830554</v>
      </c>
      <c r="F9" s="27">
        <f>+'Hapag-LLoyd'!F13</f>
        <v>7632</v>
      </c>
    </row>
    <row r="10" spans="1:6">
      <c r="A10" s="8" t="s">
        <v>2</v>
      </c>
      <c r="B10" s="39" t="s">
        <v>21</v>
      </c>
      <c r="C10" s="28">
        <f>+'Hapag-LLoyd'!C14</f>
        <v>18467</v>
      </c>
      <c r="D10" s="29">
        <f>+'Hapag-LLoyd'!D14</f>
        <v>11111</v>
      </c>
      <c r="E10" s="26">
        <f>+'Hapag-LLoyd'!E14</f>
        <v>0.66204662046620477</v>
      </c>
      <c r="F10" s="27">
        <f>+'Hapag-LLoyd'!F14</f>
        <v>7356</v>
      </c>
    </row>
    <row r="11" spans="1:6">
      <c r="A11" s="8" t="s">
        <v>102</v>
      </c>
      <c r="B11" s="39" t="s">
        <v>21</v>
      </c>
      <c r="C11" s="28">
        <f>+'Hapag-LLoyd'!C15</f>
        <v>17959</v>
      </c>
      <c r="D11" s="29">
        <f>+'Hapag-LLoyd'!D15</f>
        <v>10750</v>
      </c>
      <c r="E11" s="26">
        <f>+'Hapag-LLoyd'!E15</f>
        <v>0.67060465116279078</v>
      </c>
      <c r="F11" s="27">
        <f>+'Hapag-LLoyd'!F15</f>
        <v>7209</v>
      </c>
    </row>
    <row r="12" spans="1:6">
      <c r="A12" s="8" t="s">
        <v>123</v>
      </c>
      <c r="B12" s="39" t="s">
        <v>100</v>
      </c>
      <c r="C12" s="28">
        <f>+'Hapag-LLoyd'!C9</f>
        <v>2863</v>
      </c>
      <c r="D12" s="29">
        <f>+'Hapag-LLoyd'!D9</f>
        <v>2003</v>
      </c>
      <c r="E12" s="26">
        <f>+'Hapag-LLoyd'!E9</f>
        <v>0.42935596605092363</v>
      </c>
      <c r="F12" s="27">
        <f>+'Hapag-LLoyd'!F9</f>
        <v>860</v>
      </c>
    </row>
    <row r="13" spans="1:6">
      <c r="A13" s="8" t="s">
        <v>74</v>
      </c>
      <c r="B13" s="39" t="s">
        <v>103</v>
      </c>
      <c r="C13" s="28">
        <f>+'Hapag-LLoyd'!C10</f>
        <v>11843</v>
      </c>
      <c r="D13" s="29">
        <f>+'Hapag-LLoyd'!D10</f>
        <v>11872</v>
      </c>
      <c r="E13" s="26">
        <f>+'Hapag-LLoyd'!E10</f>
        <v>-2.4427223719676316E-3</v>
      </c>
      <c r="F13" s="241">
        <f>+'Hapag-LLoyd'!F10</f>
        <v>-29</v>
      </c>
    </row>
    <row r="14" spans="1:6">
      <c r="A14" s="34" t="s">
        <v>101</v>
      </c>
      <c r="B14" s="41" t="str">
        <f>+'Hapag-LLoyd'!B8</f>
        <v>US$/ton</v>
      </c>
      <c r="C14" s="35">
        <f>+'Hapag-LLoyd'!C8</f>
        <v>753</v>
      </c>
      <c r="D14" s="36">
        <f>+'Hapag-LLoyd'!D8</f>
        <v>475</v>
      </c>
      <c r="E14" s="37">
        <f>+'Hapag-LLoyd'!E8</f>
        <v>0.58526315789473693</v>
      </c>
      <c r="F14" s="38">
        <f>+'Hapag-LLoyd'!F8</f>
        <v>278</v>
      </c>
    </row>
  </sheetData>
  <mergeCells count="2">
    <mergeCell ref="C1:D1"/>
    <mergeCell ref="C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30"/>
  <sheetViews>
    <sheetView workbookViewId="0">
      <selection activeCell="H20" sqref="H20"/>
    </sheetView>
  </sheetViews>
  <sheetFormatPr baseColWidth="10" defaultColWidth="9.109375" defaultRowHeight="13.2"/>
  <cols>
    <col min="1" max="1" width="28.88671875" style="1" customWidth="1"/>
    <col min="2" max="2" width="20.6640625" style="1" bestFit="1" customWidth="1"/>
    <col min="3" max="3" width="23.6640625" style="1" bestFit="1" customWidth="1"/>
    <col min="4" max="4" width="12" style="1" bestFit="1" customWidth="1"/>
    <col min="5" max="5" width="7.5546875" style="1" bestFit="1" customWidth="1"/>
    <col min="6" max="16384" width="9.109375" style="1"/>
  </cols>
  <sheetData>
    <row r="1" spans="1:9" ht="15" customHeight="1">
      <c r="A1" s="192" t="s">
        <v>4</v>
      </c>
      <c r="B1" s="193" t="s">
        <v>135</v>
      </c>
      <c r="C1" s="193" t="s">
        <v>106</v>
      </c>
      <c r="D1" s="193" t="s">
        <v>5</v>
      </c>
      <c r="E1" s="193"/>
    </row>
    <row r="2" spans="1:9" ht="15" customHeight="1">
      <c r="A2" s="192"/>
      <c r="B2" s="193"/>
      <c r="C2" s="193"/>
      <c r="D2" s="193"/>
      <c r="E2" s="193"/>
    </row>
    <row r="3" spans="1:9" ht="13.8">
      <c r="A3" s="47"/>
      <c r="B3" s="58" t="s">
        <v>6</v>
      </c>
      <c r="C3" s="59" t="s">
        <v>6</v>
      </c>
      <c r="D3" s="49" t="s">
        <v>7</v>
      </c>
      <c r="E3" s="50" t="s">
        <v>6</v>
      </c>
      <c r="H3" s="68"/>
    </row>
    <row r="4" spans="1:9" s="7" customFormat="1" ht="13.8">
      <c r="A4" s="47" t="s">
        <v>8</v>
      </c>
      <c r="B4" s="54">
        <v>611.37020934691793</v>
      </c>
      <c r="C4" s="56">
        <v>25.401</v>
      </c>
      <c r="D4" s="174">
        <f>+B4/C4-1</f>
        <v>23.068745692961613</v>
      </c>
      <c r="E4" s="57">
        <f>+B4-C4</f>
        <v>585.96920934691798</v>
      </c>
      <c r="H4" s="69"/>
    </row>
    <row r="5" spans="1:9" ht="13.8">
      <c r="A5" s="4" t="s">
        <v>9</v>
      </c>
      <c r="B5" s="51">
        <v>97.197217040000112</v>
      </c>
      <c r="C5" s="25">
        <v>23.687999999999999</v>
      </c>
      <c r="D5" s="175">
        <f>+B5/C5-1</f>
        <v>3.1032259810874754</v>
      </c>
      <c r="E5" s="166">
        <f>+B5-C5</f>
        <v>73.509217040000109</v>
      </c>
      <c r="H5" s="68"/>
    </row>
    <row r="6" spans="1:9" ht="13.8" hidden="1">
      <c r="A6" s="235" t="s">
        <v>121</v>
      </c>
      <c r="B6" s="168"/>
      <c r="C6" s="167"/>
      <c r="D6" s="175"/>
      <c r="E6" s="166">
        <f t="shared" ref="E6:E8" si="0">+B6-C6</f>
        <v>0</v>
      </c>
      <c r="H6" s="68"/>
    </row>
    <row r="7" spans="1:9" ht="13.8">
      <c r="A7" s="53" t="s">
        <v>116</v>
      </c>
      <c r="B7" s="54">
        <v>513.81171985691788</v>
      </c>
      <c r="C7" s="55">
        <v>0.249</v>
      </c>
      <c r="D7" s="175" t="s">
        <v>22</v>
      </c>
      <c r="E7" s="166">
        <f t="shared" si="0"/>
        <v>513.56271985691785</v>
      </c>
      <c r="G7" s="171"/>
      <c r="H7" s="68"/>
      <c r="I7" s="68"/>
    </row>
    <row r="8" spans="1:9" ht="13.8">
      <c r="A8" s="53" t="s">
        <v>10</v>
      </c>
      <c r="B8" s="54">
        <f>+B4-B5-B7-B6</f>
        <v>0.3612724500000013</v>
      </c>
      <c r="C8" s="55">
        <f>+C4-C5-C7-C6</f>
        <v>1.4640000000000009</v>
      </c>
      <c r="D8" s="176">
        <f t="shared" ref="D5:D12" si="1">+B8/C8-1</f>
        <v>-0.75322920081967137</v>
      </c>
      <c r="E8" s="166">
        <f t="shared" si="0"/>
        <v>-1.1027275499999996</v>
      </c>
      <c r="H8" s="236"/>
      <c r="I8" s="236"/>
    </row>
    <row r="9" spans="1:9" s="7" customFormat="1" ht="13.8">
      <c r="A9" s="2" t="s">
        <v>11</v>
      </c>
      <c r="B9" s="51">
        <v>9685.2053061399984</v>
      </c>
      <c r="C9" s="52">
        <v>5999.8069999999998</v>
      </c>
      <c r="D9" s="174">
        <f t="shared" si="1"/>
        <v>0.61425280948870498</v>
      </c>
      <c r="E9" s="57">
        <f t="shared" ref="E5:E12" si="2">+B9-C9</f>
        <v>3685.3983061399986</v>
      </c>
      <c r="H9" s="69"/>
    </row>
    <row r="10" spans="1:9" ht="13.8">
      <c r="A10" s="53" t="s">
        <v>125</v>
      </c>
      <c r="B10" s="54">
        <v>9169.6623299700004</v>
      </c>
      <c r="C10" s="55">
        <v>5748.7979999999998</v>
      </c>
      <c r="D10" s="176">
        <f>+B10/C10-1</f>
        <v>0.59505731980320076</v>
      </c>
      <c r="E10" s="61">
        <f t="shared" si="2"/>
        <v>3420.8643299700007</v>
      </c>
      <c r="H10" s="68"/>
    </row>
    <row r="11" spans="1:9" ht="13.8">
      <c r="A11" s="4" t="s">
        <v>12</v>
      </c>
      <c r="B11" s="51">
        <v>502.27053272000001</v>
      </c>
      <c r="C11" s="25">
        <v>240.32</v>
      </c>
      <c r="D11" s="176">
        <f t="shared" si="1"/>
        <v>1.0900072100532623</v>
      </c>
      <c r="E11" s="61">
        <f t="shared" si="2"/>
        <v>261.95053272000001</v>
      </c>
      <c r="H11" s="68"/>
    </row>
    <row r="12" spans="1:9" ht="13.8">
      <c r="A12" s="53" t="s">
        <v>13</v>
      </c>
      <c r="B12" s="54">
        <f>+B9-B10-B11</f>
        <v>13.272443449997922</v>
      </c>
      <c r="C12" s="55">
        <f>+C9-C10-C11</f>
        <v>10.689000000000021</v>
      </c>
      <c r="D12" s="176">
        <f t="shared" si="1"/>
        <v>0.24169178127026814</v>
      </c>
      <c r="E12" s="61">
        <f t="shared" si="2"/>
        <v>2.5834434499979011</v>
      </c>
    </row>
    <row r="13" spans="1:9" s="7" customFormat="1" ht="15" customHeight="1">
      <c r="A13" s="76" t="s">
        <v>14</v>
      </c>
      <c r="B13" s="77">
        <f>+B4+B9</f>
        <v>10296.575515486917</v>
      </c>
      <c r="C13" s="77">
        <f>+C4+C9</f>
        <v>6025.2079999999996</v>
      </c>
      <c r="D13" s="177">
        <f>+B13/C13-1</f>
        <v>0.70891619268362471</v>
      </c>
      <c r="E13" s="77">
        <f>+B13-C13</f>
        <v>4271.367515486917</v>
      </c>
    </row>
    <row r="14" spans="1:9">
      <c r="A14" s="46"/>
      <c r="B14" s="163"/>
      <c r="C14" s="46"/>
      <c r="D14" s="46"/>
      <c r="E14" s="46"/>
    </row>
    <row r="15" spans="1:9" ht="15" customHeight="1">
      <c r="A15" s="192" t="s">
        <v>15</v>
      </c>
      <c r="B15" s="193" t="s">
        <v>135</v>
      </c>
      <c r="C15" s="193" t="s">
        <v>106</v>
      </c>
      <c r="D15" s="193" t="s">
        <v>5</v>
      </c>
      <c r="E15" s="193"/>
    </row>
    <row r="16" spans="1:9" ht="15" customHeight="1">
      <c r="A16" s="192"/>
      <c r="B16" s="193"/>
      <c r="C16" s="193"/>
      <c r="D16" s="193"/>
      <c r="E16" s="193"/>
    </row>
    <row r="17" spans="1:5" ht="13.5" customHeight="1">
      <c r="A17" s="47"/>
      <c r="B17" s="48" t="s">
        <v>6</v>
      </c>
      <c r="C17" s="49" t="s">
        <v>6</v>
      </c>
      <c r="D17" s="49" t="s">
        <v>7</v>
      </c>
      <c r="E17" s="50" t="s">
        <v>6</v>
      </c>
    </row>
    <row r="18" spans="1:5" s="7" customFormat="1" ht="13.8">
      <c r="A18" s="2" t="s">
        <v>16</v>
      </c>
      <c r="B18" s="51">
        <v>2272.0009812269182</v>
      </c>
      <c r="C18" s="52">
        <v>987.88699999999994</v>
      </c>
      <c r="D18" s="174">
        <f t="shared" ref="D18:D27" si="3">+B18/C18-1</f>
        <v>1.2998591754187658</v>
      </c>
      <c r="E18" s="57">
        <f>+B18-C18</f>
        <v>1284.1139812269182</v>
      </c>
    </row>
    <row r="19" spans="1:5" ht="13.8">
      <c r="A19" s="53" t="s">
        <v>126</v>
      </c>
      <c r="B19" s="54">
        <v>560.87861724999993</v>
      </c>
      <c r="C19" s="55">
        <v>460.92</v>
      </c>
      <c r="D19" s="176">
        <f t="shared" si="3"/>
        <v>0.21686760663455673</v>
      </c>
      <c r="E19" s="61">
        <f t="shared" ref="E18:E26" si="4">+B19-C19</f>
        <v>99.958617249999918</v>
      </c>
    </row>
    <row r="20" spans="1:5" ht="13.8">
      <c r="A20" s="53" t="s">
        <v>129</v>
      </c>
      <c r="B20" s="54">
        <v>17.668422690000089</v>
      </c>
      <c r="C20" s="55">
        <v>7.6029999999999998</v>
      </c>
      <c r="D20" s="176">
        <f t="shared" ref="D20:D21" si="5">+B20/C20-1</f>
        <v>1.3238751400762974</v>
      </c>
      <c r="E20" s="61">
        <f t="shared" ref="E20:E21" si="6">+B20-C20</f>
        <v>10.065422690000089</v>
      </c>
    </row>
    <row r="21" spans="1:5" ht="13.8">
      <c r="A21" s="53" t="s">
        <v>127</v>
      </c>
      <c r="B21" s="54">
        <v>9.8169799469178098</v>
      </c>
      <c r="C21" s="55">
        <v>4.0000000000000001E-3</v>
      </c>
      <c r="D21" s="176" t="s">
        <v>22</v>
      </c>
      <c r="E21" s="61">
        <f t="shared" si="6"/>
        <v>9.8129799469178103</v>
      </c>
    </row>
    <row r="22" spans="1:5" ht="13.8">
      <c r="A22" s="4" t="s">
        <v>10</v>
      </c>
      <c r="B22" s="51">
        <f>+B18-B19-B20-B21</f>
        <v>1683.6369613400002</v>
      </c>
      <c r="C22" s="25">
        <f>+C18-C19-C20-C21</f>
        <v>519.3599999999999</v>
      </c>
      <c r="D22" s="176">
        <f t="shared" si="3"/>
        <v>2.2417532373305615</v>
      </c>
      <c r="E22" s="61">
        <f t="shared" si="4"/>
        <v>1164.2769613400003</v>
      </c>
    </row>
    <row r="23" spans="1:5" s="7" customFormat="1" ht="13.8">
      <c r="A23" s="47" t="s">
        <v>17</v>
      </c>
      <c r="B23" s="54">
        <v>110.07748802</v>
      </c>
      <c r="C23" s="56">
        <v>154.65199999999999</v>
      </c>
      <c r="D23" s="174">
        <f t="shared" si="3"/>
        <v>-0.28822460737656153</v>
      </c>
      <c r="E23" s="57">
        <f t="shared" si="4"/>
        <v>-44.574511979999983</v>
      </c>
    </row>
    <row r="24" spans="1:5" ht="13.8">
      <c r="A24" s="4" t="s">
        <v>128</v>
      </c>
      <c r="B24" s="51">
        <v>99.586448340000004</v>
      </c>
      <c r="C24" s="25">
        <v>139.38999999999999</v>
      </c>
      <c r="D24" s="176">
        <f t="shared" si="3"/>
        <v>-0.28555528847119582</v>
      </c>
      <c r="E24" s="61">
        <f t="shared" si="4"/>
        <v>-39.803551659999982</v>
      </c>
    </row>
    <row r="25" spans="1:5" ht="13.8">
      <c r="A25" s="53" t="s">
        <v>10</v>
      </c>
      <c r="B25" s="54">
        <f>+B23-B24</f>
        <v>10.49103968</v>
      </c>
      <c r="C25" s="55">
        <f>+C23-C24</f>
        <v>15.262</v>
      </c>
      <c r="D25" s="176">
        <f t="shared" si="3"/>
        <v>-0.31260387367317521</v>
      </c>
      <c r="E25" s="61">
        <f t="shared" si="4"/>
        <v>-4.7709603200000004</v>
      </c>
    </row>
    <row r="26" spans="1:5" s="7" customFormat="1" ht="13.8">
      <c r="A26" s="64" t="s">
        <v>18</v>
      </c>
      <c r="B26" s="54">
        <v>7914.4970462600013</v>
      </c>
      <c r="C26" s="56">
        <v>4882.6689999999999</v>
      </c>
      <c r="D26" s="174">
        <f t="shared" si="3"/>
        <v>0.62093663245655217</v>
      </c>
      <c r="E26" s="57">
        <f t="shared" si="4"/>
        <v>3031.8280462600014</v>
      </c>
    </row>
    <row r="27" spans="1:5" s="7" customFormat="1" ht="15" customHeight="1">
      <c r="A27" s="76" t="s">
        <v>19</v>
      </c>
      <c r="B27" s="77">
        <f>+B26+B23+B18</f>
        <v>10296.57551550692</v>
      </c>
      <c r="C27" s="77">
        <f>+C26+C23+C18</f>
        <v>6025.2079999999996</v>
      </c>
      <c r="D27" s="177">
        <f t="shared" si="3"/>
        <v>0.70891619268694472</v>
      </c>
      <c r="E27" s="77">
        <f>+B27-C27</f>
        <v>4271.3675155069204</v>
      </c>
    </row>
    <row r="28" spans="1:5" ht="13.8">
      <c r="A28" s="4"/>
      <c r="B28" s="172"/>
      <c r="C28" s="172"/>
      <c r="D28" s="244"/>
      <c r="E28" s="243"/>
    </row>
    <row r="29" spans="1:5" ht="13.8">
      <c r="B29" s="159"/>
      <c r="C29" s="159"/>
      <c r="D29" s="158"/>
      <c r="E29" s="60"/>
    </row>
    <row r="30" spans="1:5">
      <c r="B30" s="121"/>
      <c r="C30" s="121"/>
    </row>
  </sheetData>
  <mergeCells count="8">
    <mergeCell ref="A1:A2"/>
    <mergeCell ref="B1:B2"/>
    <mergeCell ref="C1:C2"/>
    <mergeCell ref="D1:E2"/>
    <mergeCell ref="A15:A16"/>
    <mergeCell ref="B15:B16"/>
    <mergeCell ref="C15:C16"/>
    <mergeCell ref="D15: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workbookViewId="0">
      <selection activeCell="A2" sqref="A2:B9"/>
    </sheetView>
  </sheetViews>
  <sheetFormatPr baseColWidth="10" defaultColWidth="9.109375" defaultRowHeight="13.2"/>
  <cols>
    <col min="1" max="1" width="57.109375" style="1" customWidth="1"/>
    <col min="2" max="2" width="11.109375" style="1" customWidth="1"/>
    <col min="3" max="16384" width="9.109375" style="1"/>
  </cols>
  <sheetData>
    <row r="1" spans="1:2">
      <c r="A1" s="5"/>
      <c r="B1" s="6"/>
    </row>
    <row r="2" spans="1:2" ht="14.4">
      <c r="A2" s="78" t="s">
        <v>20</v>
      </c>
      <c r="B2" s="79" t="s">
        <v>21</v>
      </c>
    </row>
    <row r="3" spans="1:2" ht="18.75" customHeight="1">
      <c r="A3" s="76" t="s">
        <v>107</v>
      </c>
      <c r="B3" s="77">
        <v>5748.7979999999998</v>
      </c>
    </row>
    <row r="4" spans="1:2" ht="13.8">
      <c r="A4" s="62" t="s">
        <v>109</v>
      </c>
      <c r="B4" s="81">
        <v>5378.28</v>
      </c>
    </row>
    <row r="5" spans="1:2" ht="13.8">
      <c r="A5" s="62" t="s">
        <v>23</v>
      </c>
      <c r="B5" s="81">
        <v>44.820999999999998</v>
      </c>
    </row>
    <row r="6" spans="1:2" ht="13.8">
      <c r="A6" s="67" t="s">
        <v>120</v>
      </c>
      <c r="B6" s="81">
        <v>-1989.7750000000001</v>
      </c>
    </row>
    <row r="7" spans="1:2" ht="13.8">
      <c r="A7" s="63" t="s">
        <v>24</v>
      </c>
      <c r="B7" s="81">
        <v>-12.462</v>
      </c>
    </row>
    <row r="8" spans="1:2" ht="13.8">
      <c r="A8" s="62" t="s">
        <v>25</v>
      </c>
      <c r="B8" s="80">
        <f>+B4+B5+B7+B6</f>
        <v>3420.8639999999991</v>
      </c>
    </row>
    <row r="9" spans="1:2" ht="19.5" customHeight="1">
      <c r="A9" s="76" t="s">
        <v>136</v>
      </c>
      <c r="B9" s="77">
        <f>+B3+B8</f>
        <v>9169.6619999999984</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5"/>
  <sheetViews>
    <sheetView workbookViewId="0">
      <selection activeCell="F15" sqref="F15"/>
    </sheetView>
  </sheetViews>
  <sheetFormatPr baseColWidth="10" defaultColWidth="9.109375" defaultRowHeight="13.8"/>
  <cols>
    <col min="1" max="1" width="51" style="8" bestFit="1" customWidth="1"/>
    <col min="2" max="3" width="9.109375" style="8"/>
    <col min="4" max="4" width="9.77734375" style="8" bestFit="1" customWidth="1"/>
    <col min="5" max="16384" width="9.109375" style="8"/>
  </cols>
  <sheetData>
    <row r="1" spans="1:5" ht="14.4" customHeight="1">
      <c r="A1" s="195" t="s">
        <v>104</v>
      </c>
      <c r="B1" s="194" t="s">
        <v>134</v>
      </c>
      <c r="C1" s="194"/>
      <c r="D1" s="194" t="s">
        <v>5</v>
      </c>
      <c r="E1" s="194"/>
    </row>
    <row r="2" spans="1:5" ht="14.4" customHeight="1">
      <c r="A2" s="195"/>
      <c r="B2" s="79">
        <v>2022</v>
      </c>
      <c r="C2" s="79">
        <v>2021</v>
      </c>
      <c r="D2" s="194"/>
      <c r="E2" s="194"/>
    </row>
    <row r="3" spans="1:5" ht="14.4" customHeight="1">
      <c r="A3" s="9"/>
      <c r="B3" s="12" t="s">
        <v>6</v>
      </c>
      <c r="C3" s="10" t="s">
        <v>6</v>
      </c>
      <c r="D3" s="11" t="s">
        <v>7</v>
      </c>
      <c r="E3" s="10" t="s">
        <v>6</v>
      </c>
    </row>
    <row r="4" spans="1:5" ht="14.4" customHeight="1">
      <c r="A4" s="71" t="s">
        <v>26</v>
      </c>
      <c r="B4" s="74">
        <v>-40.909630959999994</v>
      </c>
      <c r="C4" s="72">
        <v>-23.710999999999999</v>
      </c>
      <c r="D4" s="176">
        <f>+B4/C4-1</f>
        <v>0.72534397368310044</v>
      </c>
      <c r="E4" s="61">
        <f>+B4-C4</f>
        <v>-17.198630959999996</v>
      </c>
    </row>
    <row r="5" spans="1:5" ht="14.4" customHeight="1">
      <c r="A5" s="70" t="s">
        <v>27</v>
      </c>
      <c r="B5" s="84">
        <v>2.4832543100000004</v>
      </c>
      <c r="C5" s="72">
        <v>0.64500000000000002</v>
      </c>
      <c r="D5" s="176">
        <f t="shared" ref="D5:D10" si="0">+B5/C5-1</f>
        <v>2.8500066821705432</v>
      </c>
      <c r="E5" s="61">
        <f t="shared" ref="E5:E12" si="1">+B5-C5</f>
        <v>1.8382543100000004</v>
      </c>
    </row>
    <row r="6" spans="1:5" ht="14.4" customHeight="1">
      <c r="A6" s="73" t="s">
        <v>28</v>
      </c>
      <c r="B6" s="74">
        <f>+B4+B5</f>
        <v>-38.426376649999995</v>
      </c>
      <c r="C6" s="75">
        <f>+C4+C5</f>
        <v>-23.065999999999999</v>
      </c>
      <c r="D6" s="174">
        <f t="shared" si="0"/>
        <v>0.66593152909043596</v>
      </c>
      <c r="E6" s="57">
        <f t="shared" si="1"/>
        <v>-15.360376649999996</v>
      </c>
    </row>
    <row r="7" spans="1:5" ht="14.4" customHeight="1">
      <c r="A7" s="71" t="s">
        <v>29</v>
      </c>
      <c r="B7" s="74">
        <v>-19.973529859999999</v>
      </c>
      <c r="C7" s="72">
        <v>-12.005000000000001</v>
      </c>
      <c r="D7" s="176">
        <f t="shared" si="0"/>
        <v>0.6637675851728444</v>
      </c>
      <c r="E7" s="61">
        <f t="shared" si="1"/>
        <v>-7.9685298599999985</v>
      </c>
    </row>
    <row r="8" spans="1:5" ht="14.4" customHeight="1">
      <c r="A8" s="70" t="s">
        <v>30</v>
      </c>
      <c r="B8" s="84">
        <v>5378.28</v>
      </c>
      <c r="C8" s="60">
        <v>3220.37</v>
      </c>
      <c r="D8" s="176">
        <f t="shared" si="0"/>
        <v>0.67008138816347196</v>
      </c>
      <c r="E8" s="61">
        <f t="shared" si="1"/>
        <v>2157.91</v>
      </c>
    </row>
    <row r="9" spans="1:5" ht="14.4" customHeight="1">
      <c r="A9" s="71" t="s">
        <v>31</v>
      </c>
      <c r="B9" s="74">
        <v>-5.7629737700000474</v>
      </c>
      <c r="C9" s="72">
        <v>-8.1950000000000003</v>
      </c>
      <c r="D9" s="176">
        <f t="shared" si="0"/>
        <v>-0.29676952165954273</v>
      </c>
      <c r="E9" s="61">
        <f t="shared" si="1"/>
        <v>2.4320262299999529</v>
      </c>
    </row>
    <row r="10" spans="1:5" ht="14.4" customHeight="1">
      <c r="A10" s="71" t="s">
        <v>139</v>
      </c>
      <c r="B10" s="74">
        <v>249.16156862999998</v>
      </c>
      <c r="C10" s="72">
        <v>32.966000000000001</v>
      </c>
      <c r="D10" s="176">
        <f t="shared" si="0"/>
        <v>6.5581377367590843</v>
      </c>
      <c r="E10" s="61">
        <f t="shared" si="1"/>
        <v>216.19556862999997</v>
      </c>
    </row>
    <row r="11" spans="1:5" ht="14.4" customHeight="1">
      <c r="A11" s="71" t="s">
        <v>110</v>
      </c>
      <c r="B11" s="74">
        <v>-6.9209010000000001E-2</v>
      </c>
      <c r="C11" s="72">
        <v>7.0000000000000001E-3</v>
      </c>
      <c r="D11" s="176">
        <f>+B11/C11-1</f>
        <v>-10.887001428571429</v>
      </c>
      <c r="E11" s="61">
        <f t="shared" si="1"/>
        <v>-7.6209010000000008E-2</v>
      </c>
    </row>
    <row r="12" spans="1:5" ht="16.8" customHeight="1">
      <c r="A12" s="82" t="s">
        <v>32</v>
      </c>
      <c r="B12" s="83">
        <f>+SUM(B6:B11)</f>
        <v>5563.2094793400001</v>
      </c>
      <c r="C12" s="83">
        <f>+SUM(C6:C11)</f>
        <v>3210.0769999999998</v>
      </c>
      <c r="D12" s="177">
        <f>+B12/C12-1</f>
        <v>0.73304549371868677</v>
      </c>
      <c r="E12" s="83">
        <f t="shared" si="1"/>
        <v>2353.1324793400004</v>
      </c>
    </row>
    <row r="14" spans="1:5">
      <c r="B14" s="164"/>
    </row>
    <row r="15" spans="1:5">
      <c r="D15" s="158"/>
      <c r="E15" s="60"/>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5"/>
  <sheetViews>
    <sheetView workbookViewId="0">
      <selection activeCell="B10" sqref="B10"/>
    </sheetView>
  </sheetViews>
  <sheetFormatPr baseColWidth="10" defaultColWidth="9.109375" defaultRowHeight="13.8"/>
  <cols>
    <col min="1" max="1" width="50.88671875" style="8" bestFit="1" customWidth="1"/>
    <col min="2" max="3" width="13.6640625" style="8" customWidth="1"/>
    <col min="4" max="4" width="9.77734375" style="8" bestFit="1" customWidth="1"/>
    <col min="5" max="16384" width="9.109375" style="8"/>
  </cols>
  <sheetData>
    <row r="1" spans="1:5" ht="15.75" customHeight="1">
      <c r="A1" s="195" t="s">
        <v>132</v>
      </c>
      <c r="B1" s="194" t="s">
        <v>134</v>
      </c>
      <c r="C1" s="194"/>
      <c r="D1" s="194" t="s">
        <v>5</v>
      </c>
      <c r="E1" s="194"/>
    </row>
    <row r="2" spans="1:5" ht="14.4">
      <c r="A2" s="195"/>
      <c r="B2" s="79">
        <v>2022</v>
      </c>
      <c r="C2" s="79">
        <v>2021</v>
      </c>
      <c r="D2" s="194"/>
      <c r="E2" s="194"/>
    </row>
    <row r="3" spans="1:5" ht="14.4">
      <c r="A3" s="147" t="s">
        <v>114</v>
      </c>
      <c r="B3" s="142">
        <v>23.687999999999999</v>
      </c>
      <c r="C3" s="142">
        <v>81.668000000000006</v>
      </c>
      <c r="D3" s="178">
        <f>+B3/C3-1</f>
        <v>-0.70994759269236418</v>
      </c>
      <c r="E3" s="146">
        <f>+B3-C3</f>
        <v>-57.980000000000004</v>
      </c>
    </row>
    <row r="4" spans="1:5" s="13" customFormat="1">
      <c r="A4" s="87" t="s">
        <v>33</v>
      </c>
      <c r="B4" s="88">
        <v>-29.571999999999999</v>
      </c>
      <c r="C4" s="89">
        <v>-19.024000000000001</v>
      </c>
      <c r="D4" s="179">
        <f>+B4/C4-1</f>
        <v>0.55445752733389386</v>
      </c>
      <c r="E4" s="89">
        <f>+B4-C4</f>
        <v>-10.547999999999998</v>
      </c>
    </row>
    <row r="5" spans="1:5">
      <c r="A5" s="90" t="s">
        <v>34</v>
      </c>
      <c r="B5" s="88">
        <v>0.222</v>
      </c>
      <c r="C5" s="91">
        <v>0.65500000000000003</v>
      </c>
      <c r="D5" s="180">
        <f t="shared" ref="D5:D17" si="0">+B5/C5-1</f>
        <v>-0.6610687022900763</v>
      </c>
      <c r="E5" s="91">
        <f>+B5-C5</f>
        <v>-0.43300000000000005</v>
      </c>
    </row>
    <row r="6" spans="1:5">
      <c r="A6" s="90" t="s">
        <v>35</v>
      </c>
      <c r="B6" s="88">
        <v>-29.787999999999997</v>
      </c>
      <c r="C6" s="91">
        <v>-19.474</v>
      </c>
      <c r="D6" s="180">
        <f t="shared" si="0"/>
        <v>0.52962924925541732</v>
      </c>
      <c r="E6" s="91">
        <f t="shared" ref="E5:E17" si="1">+B6-C6</f>
        <v>-10.313999999999997</v>
      </c>
    </row>
    <row r="7" spans="1:5">
      <c r="A7" s="67" t="s">
        <v>36</v>
      </c>
      <c r="B7" s="85">
        <v>-6.0000000000000001E-3</v>
      </c>
      <c r="C7" s="86">
        <v>-0.20499999999999999</v>
      </c>
      <c r="D7" s="180">
        <f t="shared" si="0"/>
        <v>-0.97073170731707314</v>
      </c>
      <c r="E7" s="91">
        <f t="shared" si="1"/>
        <v>0.19899999999999998</v>
      </c>
    </row>
    <row r="8" spans="1:5" s="13" customFormat="1">
      <c r="A8" s="87" t="s">
        <v>37</v>
      </c>
      <c r="B8" s="88">
        <v>1468.5820000000001</v>
      </c>
      <c r="C8" s="89">
        <v>218.97300000000001</v>
      </c>
      <c r="D8" s="181">
        <f t="shared" si="0"/>
        <v>5.7066807323277304</v>
      </c>
      <c r="E8" s="89">
        <f t="shared" si="1"/>
        <v>1249.6090000000002</v>
      </c>
    </row>
    <row r="9" spans="1:5">
      <c r="A9" s="90" t="s">
        <v>111</v>
      </c>
      <c r="B9" s="88">
        <v>1.7559999999999998</v>
      </c>
      <c r="C9" s="91">
        <v>6.9000000000000006E-2</v>
      </c>
      <c r="D9" s="180">
        <f>+B9/C9-1</f>
        <v>24.449275362318836</v>
      </c>
      <c r="E9" s="91">
        <f t="shared" ref="E9" si="2">+B9-C9</f>
        <v>1.6869999999999998</v>
      </c>
    </row>
    <row r="10" spans="1:5">
      <c r="A10" s="67" t="s">
        <v>118</v>
      </c>
      <c r="B10" s="85">
        <v>1464.972</v>
      </c>
      <c r="C10" s="86">
        <v>218.749</v>
      </c>
      <c r="D10" s="180">
        <f>+B10/C10-1</f>
        <v>5.6970454722078729</v>
      </c>
      <c r="E10" s="91">
        <f t="shared" ref="E10" si="3">+B10-C10</f>
        <v>1246.223</v>
      </c>
    </row>
    <row r="11" spans="1:5">
      <c r="A11" s="90" t="s">
        <v>40</v>
      </c>
      <c r="B11" s="88">
        <v>1.8540000000000001</v>
      </c>
      <c r="C11" s="91">
        <v>0.155</v>
      </c>
      <c r="D11" s="180">
        <f t="shared" si="0"/>
        <v>10.961290322580647</v>
      </c>
      <c r="E11" s="91">
        <f t="shared" si="1"/>
        <v>1.6990000000000001</v>
      </c>
    </row>
    <row r="12" spans="1:5" s="13" customFormat="1">
      <c r="A12" s="9" t="s">
        <v>38</v>
      </c>
      <c r="B12" s="85">
        <v>-1333.9780000000001</v>
      </c>
      <c r="C12" s="92">
        <v>-260.48399999999998</v>
      </c>
      <c r="D12" s="181">
        <f t="shared" si="0"/>
        <v>4.1211513950952847</v>
      </c>
      <c r="E12" s="89">
        <f t="shared" si="1"/>
        <v>-1073.4940000000001</v>
      </c>
    </row>
    <row r="13" spans="1:5" s="13" customFormat="1">
      <c r="A13" s="90" t="s">
        <v>117</v>
      </c>
      <c r="B13" s="88">
        <v>519.30399999999997</v>
      </c>
      <c r="C13" s="91">
        <v>450.18099999999998</v>
      </c>
      <c r="D13" s="180">
        <f t="shared" si="0"/>
        <v>0.15354490749276395</v>
      </c>
      <c r="E13" s="91">
        <f t="shared" ref="E13" si="4">+B13-C13</f>
        <v>69.12299999999999</v>
      </c>
    </row>
    <row r="14" spans="1:5">
      <c r="A14" s="90" t="s">
        <v>112</v>
      </c>
      <c r="B14" s="88">
        <v>-460</v>
      </c>
      <c r="C14" s="91">
        <v>-81</v>
      </c>
      <c r="D14" s="182">
        <f t="shared" si="0"/>
        <v>4.6790123456790127</v>
      </c>
      <c r="E14" s="91">
        <f t="shared" si="1"/>
        <v>-379</v>
      </c>
    </row>
    <row r="15" spans="1:5">
      <c r="A15" s="90" t="s">
        <v>119</v>
      </c>
      <c r="B15" s="88">
        <v>-1371.306</v>
      </c>
      <c r="C15" s="91">
        <v>-618.66499999999996</v>
      </c>
      <c r="D15" s="182">
        <f t="shared" ref="D15" si="5">+B15/C15-1</f>
        <v>1.2165566178788199</v>
      </c>
      <c r="E15" s="91">
        <f t="shared" ref="E15" si="6">+B15-C15</f>
        <v>-752.64100000000008</v>
      </c>
    </row>
    <row r="16" spans="1:5">
      <c r="A16" s="90" t="s">
        <v>39</v>
      </c>
      <c r="B16" s="88">
        <v>-21.975999999999999</v>
      </c>
      <c r="C16" s="91">
        <v>-11</v>
      </c>
      <c r="D16" s="183">
        <f t="shared" si="0"/>
        <v>0.99781818181818172</v>
      </c>
      <c r="E16" s="91">
        <f t="shared" si="1"/>
        <v>-10.975999999999999</v>
      </c>
    </row>
    <row r="17" spans="1:5">
      <c r="A17" s="87" t="s">
        <v>130</v>
      </c>
      <c r="B17" s="88">
        <v>-31.523</v>
      </c>
      <c r="C17" s="91">
        <v>2.5550000000000002</v>
      </c>
      <c r="D17" s="183">
        <f t="shared" si="0"/>
        <v>-13.337769080234834</v>
      </c>
      <c r="E17" s="91">
        <f t="shared" si="1"/>
        <v>-34.078000000000003</v>
      </c>
    </row>
    <row r="18" spans="1:5">
      <c r="A18" s="139" t="s">
        <v>131</v>
      </c>
      <c r="B18" s="149">
        <v>73.509</v>
      </c>
      <c r="C18" s="149">
        <v>-57.98</v>
      </c>
      <c r="D18" s="184">
        <f>+B18/C18-1</f>
        <v>-2.2678337357709557</v>
      </c>
      <c r="E18" s="149">
        <f>+B18-C18</f>
        <v>131.489</v>
      </c>
    </row>
    <row r="19" spans="1:5" ht="17.25" customHeight="1">
      <c r="A19" s="147" t="s">
        <v>113</v>
      </c>
      <c r="B19" s="146">
        <v>97.197000000000003</v>
      </c>
      <c r="C19" s="146">
        <v>23.687999999999999</v>
      </c>
      <c r="D19" s="185">
        <f>+B19/C19-1</f>
        <v>3.103216818642351</v>
      </c>
      <c r="E19" s="146">
        <f>+B19-C19</f>
        <v>73.509</v>
      </c>
    </row>
    <row r="20" spans="1:5">
      <c r="B20" s="14"/>
      <c r="C20" s="14"/>
      <c r="D20" s="150"/>
      <c r="E20" s="86"/>
    </row>
    <row r="21" spans="1:5">
      <c r="B21" s="141"/>
      <c r="C21" s="141"/>
      <c r="D21" s="150"/>
      <c r="E21" s="86"/>
    </row>
    <row r="22" spans="1:5">
      <c r="B22" s="141"/>
      <c r="C22" s="141"/>
      <c r="D22" s="150"/>
      <c r="E22" s="86"/>
    </row>
    <row r="23" spans="1:5">
      <c r="B23" s="122"/>
      <c r="D23" s="145"/>
      <c r="E23" s="92"/>
    </row>
    <row r="24" spans="1:5">
      <c r="B24" s="141"/>
      <c r="D24" s="144"/>
      <c r="E24" s="143"/>
    </row>
    <row r="25" spans="1:5">
      <c r="D25" s="144"/>
      <c r="E25" s="143"/>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sqref="A1:E4"/>
    </sheetView>
  </sheetViews>
  <sheetFormatPr baseColWidth="10" defaultColWidth="9.109375" defaultRowHeight="13.8"/>
  <cols>
    <col min="1" max="1" width="17" style="8" bestFit="1" customWidth="1"/>
    <col min="2" max="2" width="9.109375" style="8"/>
    <col min="3" max="3" width="20.44140625" style="8" customWidth="1"/>
    <col min="4" max="5" width="19" style="8" customWidth="1"/>
    <col min="6" max="16384" width="9.109375" style="8"/>
  </cols>
  <sheetData>
    <row r="1" spans="1:5" ht="15" customHeight="1">
      <c r="A1" s="205" t="s">
        <v>105</v>
      </c>
      <c r="B1" s="79"/>
      <c r="C1" s="79"/>
      <c r="D1" s="194" t="s">
        <v>137</v>
      </c>
      <c r="E1" s="194" t="s">
        <v>108</v>
      </c>
    </row>
    <row r="2" spans="1:5" ht="14.4">
      <c r="A2" s="206"/>
      <c r="B2" s="79"/>
      <c r="C2" s="79"/>
      <c r="D2" s="204"/>
      <c r="E2" s="204"/>
    </row>
    <row r="3" spans="1:5">
      <c r="A3" s="196" t="s">
        <v>41</v>
      </c>
      <c r="B3" s="198" t="s">
        <v>42</v>
      </c>
      <c r="C3" s="93" t="s">
        <v>43</v>
      </c>
      <c r="D3" s="200">
        <f>+Balance!B4/Balance!B18</f>
        <v>0.26908888437925227</v>
      </c>
      <c r="E3" s="202">
        <v>2.5999999999999999E-2</v>
      </c>
    </row>
    <row r="4" spans="1:5">
      <c r="A4" s="197"/>
      <c r="B4" s="199"/>
      <c r="C4" s="94" t="s">
        <v>44</v>
      </c>
      <c r="D4" s="201"/>
      <c r="E4" s="203"/>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sqref="A1:E10"/>
    </sheetView>
  </sheetViews>
  <sheetFormatPr baseColWidth="10" defaultColWidth="9.109375" defaultRowHeight="13.2"/>
  <cols>
    <col min="1" max="1" width="25.33203125" style="15" bestFit="1" customWidth="1"/>
    <col min="2" max="2" width="9.109375" style="15"/>
    <col min="3" max="3" width="26" style="15" customWidth="1"/>
    <col min="4" max="5" width="13.109375" style="15" customWidth="1"/>
    <col min="6" max="16384" width="9.109375" style="15"/>
  </cols>
  <sheetData>
    <row r="1" spans="1:16" ht="39.6">
      <c r="A1" s="65" t="s">
        <v>45</v>
      </c>
      <c r="B1" s="65"/>
      <c r="C1" s="65"/>
      <c r="D1" s="66" t="s">
        <v>135</v>
      </c>
      <c r="E1" s="66" t="s">
        <v>106</v>
      </c>
      <c r="F1" s="169"/>
      <c r="G1" s="169"/>
      <c r="H1" s="169"/>
      <c r="I1" s="169"/>
      <c r="J1" s="169"/>
      <c r="K1" s="169"/>
      <c r="L1" s="169"/>
      <c r="M1" s="169"/>
      <c r="N1" s="169"/>
      <c r="O1" s="169"/>
      <c r="P1" s="169"/>
    </row>
    <row r="2" spans="1:16" ht="13.8">
      <c r="A2" s="207" t="s">
        <v>46</v>
      </c>
      <c r="B2" s="209" t="s">
        <v>42</v>
      </c>
      <c r="C2" s="95" t="s">
        <v>47</v>
      </c>
      <c r="D2" s="211">
        <f>+(Balance!B18+Balance!B23)/Balance!B26</f>
        <v>0.30097660727191383</v>
      </c>
      <c r="E2" s="209">
        <v>0.23400000000000001</v>
      </c>
      <c r="F2" s="169"/>
      <c r="G2" s="169"/>
      <c r="H2" s="169"/>
      <c r="I2" s="169"/>
      <c r="J2" s="169"/>
      <c r="K2" s="169"/>
      <c r="L2" s="169"/>
      <c r="M2" s="169"/>
      <c r="N2" s="169"/>
      <c r="O2" s="169"/>
      <c r="P2" s="169"/>
    </row>
    <row r="3" spans="1:16" ht="13.8">
      <c r="A3" s="208"/>
      <c r="B3" s="210"/>
      <c r="C3" s="96" t="s">
        <v>48</v>
      </c>
      <c r="D3" s="220"/>
      <c r="E3" s="210"/>
      <c r="F3" s="169"/>
      <c r="G3" s="169"/>
      <c r="H3" s="169"/>
      <c r="I3" s="169"/>
      <c r="J3" s="169"/>
      <c r="K3" s="169"/>
      <c r="L3" s="169"/>
      <c r="M3" s="169"/>
      <c r="N3" s="169"/>
      <c r="O3" s="169"/>
      <c r="P3" s="169"/>
    </row>
    <row r="4" spans="1:16" ht="13.8">
      <c r="A4" s="213" t="s">
        <v>49</v>
      </c>
      <c r="B4" s="214" t="s">
        <v>42</v>
      </c>
      <c r="C4" s="20" t="s">
        <v>44</v>
      </c>
      <c r="D4" s="221">
        <f>+Balance!B18/(Balance!B18+Balance!B23)</f>
        <v>0.95378931070444517</v>
      </c>
      <c r="E4" s="214">
        <v>0.86499999999999999</v>
      </c>
      <c r="F4" s="169"/>
      <c r="G4" s="169"/>
      <c r="H4" s="169"/>
      <c r="I4" s="169"/>
      <c r="J4" s="169"/>
      <c r="K4" s="169"/>
      <c r="L4" s="169"/>
      <c r="M4" s="169"/>
      <c r="N4" s="169"/>
      <c r="O4" s="169"/>
      <c r="P4" s="169"/>
    </row>
    <row r="5" spans="1:16" ht="13.8">
      <c r="A5" s="213"/>
      <c r="B5" s="214"/>
      <c r="C5" s="3" t="s">
        <v>47</v>
      </c>
      <c r="D5" s="221"/>
      <c r="E5" s="214"/>
      <c r="F5" s="169"/>
      <c r="G5" s="169"/>
      <c r="H5" s="169"/>
      <c r="I5" s="169"/>
      <c r="J5" s="169"/>
      <c r="K5" s="169"/>
      <c r="L5" s="169"/>
      <c r="M5" s="169"/>
      <c r="N5" s="169"/>
      <c r="O5" s="169"/>
      <c r="P5" s="169"/>
    </row>
    <row r="6" spans="1:16" ht="13.8">
      <c r="A6" s="207" t="s">
        <v>50</v>
      </c>
      <c r="B6" s="209" t="s">
        <v>42</v>
      </c>
      <c r="C6" s="95" t="s">
        <v>51</v>
      </c>
      <c r="D6" s="211">
        <f>1-D4</f>
        <v>4.621068929555483E-2</v>
      </c>
      <c r="E6" s="209">
        <v>0.13500000000000001</v>
      </c>
      <c r="F6" s="169"/>
      <c r="G6" s="169"/>
      <c r="H6" s="169"/>
      <c r="I6" s="169"/>
      <c r="J6" s="169"/>
      <c r="K6" s="169"/>
      <c r="L6" s="169"/>
      <c r="M6" s="169"/>
      <c r="N6" s="169"/>
      <c r="O6" s="169"/>
      <c r="P6" s="169"/>
    </row>
    <row r="7" spans="1:16" ht="13.8">
      <c r="A7" s="208"/>
      <c r="B7" s="210"/>
      <c r="C7" s="96" t="s">
        <v>47</v>
      </c>
      <c r="D7" s="212"/>
      <c r="E7" s="210"/>
      <c r="F7" s="169"/>
      <c r="G7" s="169"/>
      <c r="H7" s="169"/>
      <c r="I7" s="169"/>
      <c r="J7" s="169"/>
      <c r="K7" s="169"/>
      <c r="L7" s="169"/>
      <c r="M7" s="169"/>
      <c r="N7" s="169"/>
      <c r="O7" s="169"/>
      <c r="P7" s="169"/>
    </row>
    <row r="8" spans="1:16" ht="13.8">
      <c r="A8" s="207" t="s">
        <v>52</v>
      </c>
      <c r="B8" s="209" t="s">
        <v>42</v>
      </c>
      <c r="C8" s="97" t="s">
        <v>53</v>
      </c>
      <c r="D8" s="215">
        <v>267.7</v>
      </c>
      <c r="E8" s="218">
        <v>265.60000000000002</v>
      </c>
      <c r="F8" s="169"/>
      <c r="G8" s="169"/>
      <c r="H8" s="169"/>
      <c r="I8" s="169"/>
      <c r="J8" s="169"/>
      <c r="K8" s="169"/>
      <c r="L8" s="169"/>
      <c r="M8" s="169"/>
      <c r="N8" s="169"/>
      <c r="O8" s="169"/>
      <c r="P8" s="169"/>
    </row>
    <row r="9" spans="1:16" ht="13.8">
      <c r="A9" s="213"/>
      <c r="B9" s="214"/>
      <c r="C9" s="3" t="s">
        <v>140</v>
      </c>
      <c r="D9" s="216"/>
      <c r="E9" s="242"/>
      <c r="F9" s="169"/>
      <c r="G9" s="169"/>
      <c r="H9" s="169"/>
      <c r="I9" s="169"/>
      <c r="J9" s="169"/>
      <c r="K9" s="169"/>
      <c r="L9" s="169"/>
      <c r="M9" s="169"/>
      <c r="N9" s="169"/>
      <c r="O9" s="169"/>
      <c r="P9" s="169"/>
    </row>
    <row r="10" spans="1:16" ht="13.8">
      <c r="A10" s="208"/>
      <c r="B10" s="210"/>
      <c r="C10" s="96" t="s">
        <v>141</v>
      </c>
      <c r="D10" s="217"/>
      <c r="E10" s="219"/>
      <c r="F10" s="169"/>
      <c r="G10" s="169"/>
      <c r="H10" s="169"/>
      <c r="I10" s="169"/>
      <c r="J10" s="169"/>
      <c r="K10" s="169"/>
      <c r="L10" s="169"/>
      <c r="M10" s="169"/>
      <c r="N10" s="169"/>
      <c r="O10" s="169"/>
      <c r="P10" s="169"/>
    </row>
    <row r="11" spans="1:16">
      <c r="C11" s="169"/>
      <c r="D11" s="140"/>
      <c r="E11" s="140"/>
      <c r="F11" s="169"/>
      <c r="G11" s="169"/>
      <c r="H11" s="169"/>
      <c r="I11" s="169"/>
      <c r="J11" s="169"/>
      <c r="K11" s="169"/>
      <c r="L11" s="169"/>
      <c r="M11" s="169"/>
      <c r="N11" s="169"/>
      <c r="O11" s="169"/>
      <c r="P11" s="169"/>
    </row>
    <row r="12" spans="1:16">
      <c r="C12" s="169"/>
      <c r="D12" s="160"/>
      <c r="E12" s="160"/>
      <c r="F12" s="169"/>
      <c r="G12" s="169"/>
      <c r="H12" s="169"/>
      <c r="I12" s="169"/>
      <c r="J12" s="169"/>
      <c r="K12" s="169"/>
      <c r="L12" s="169"/>
      <c r="M12" s="169"/>
      <c r="N12" s="169"/>
      <c r="O12" s="169"/>
      <c r="P12" s="169"/>
    </row>
    <row r="13" spans="1:16">
      <c r="C13" s="169"/>
      <c r="D13" s="140"/>
      <c r="E13" s="140"/>
      <c r="F13" s="169"/>
      <c r="G13" s="169"/>
      <c r="H13" s="169"/>
      <c r="I13" s="169"/>
      <c r="J13" s="169"/>
      <c r="K13" s="169"/>
      <c r="L13" s="169"/>
      <c r="M13" s="169"/>
      <c r="N13" s="169"/>
      <c r="O13" s="169"/>
      <c r="P13" s="169"/>
    </row>
    <row r="14" spans="1:16">
      <c r="C14" s="169"/>
      <c r="D14" s="237"/>
      <c r="E14" s="237"/>
      <c r="F14" s="169"/>
      <c r="G14" s="169"/>
      <c r="H14" s="169"/>
      <c r="I14" s="169"/>
      <c r="J14" s="169"/>
      <c r="K14" s="169"/>
      <c r="L14" s="169"/>
      <c r="M14" s="169"/>
      <c r="N14" s="169"/>
      <c r="O14" s="169"/>
      <c r="P14" s="169"/>
    </row>
    <row r="15" spans="1:16">
      <c r="C15" s="169"/>
      <c r="D15" s="140"/>
      <c r="E15" s="140"/>
      <c r="F15" s="169"/>
      <c r="G15" s="169"/>
      <c r="H15" s="169"/>
      <c r="I15" s="169"/>
      <c r="J15" s="169"/>
      <c r="K15" s="169"/>
      <c r="L15" s="169"/>
      <c r="M15" s="169"/>
      <c r="N15" s="169"/>
      <c r="O15" s="169"/>
      <c r="P15" s="169"/>
    </row>
    <row r="16" spans="1:16">
      <c r="C16" s="169"/>
      <c r="D16" s="140"/>
      <c r="E16" s="140"/>
      <c r="F16" s="169"/>
      <c r="G16" s="169"/>
      <c r="H16" s="169"/>
      <c r="I16" s="169"/>
      <c r="J16" s="169"/>
      <c r="K16" s="169"/>
      <c r="L16" s="169"/>
      <c r="M16" s="169"/>
      <c r="N16" s="169"/>
      <c r="O16" s="169"/>
      <c r="P16" s="169"/>
    </row>
    <row r="17" spans="6:16">
      <c r="F17" s="169"/>
      <c r="G17" s="169"/>
      <c r="H17" s="169"/>
      <c r="I17" s="169"/>
      <c r="J17" s="169"/>
      <c r="K17" s="169"/>
      <c r="L17" s="169"/>
      <c r="M17" s="169"/>
      <c r="N17" s="169"/>
      <c r="O17" s="169"/>
      <c r="P17" s="169"/>
    </row>
    <row r="18" spans="6:16">
      <c r="F18" s="169"/>
      <c r="G18" s="169"/>
      <c r="H18" s="169"/>
      <c r="I18" s="169"/>
      <c r="J18" s="169"/>
      <c r="K18" s="169"/>
      <c r="L18" s="169"/>
      <c r="M18" s="169"/>
      <c r="N18" s="169"/>
      <c r="O18" s="169"/>
      <c r="P18" s="169"/>
    </row>
    <row r="19" spans="6:16">
      <c r="F19" s="169"/>
      <c r="G19" s="169"/>
      <c r="H19" s="169"/>
      <c r="I19" s="169"/>
      <c r="J19" s="169"/>
      <c r="K19" s="169"/>
      <c r="L19" s="169"/>
      <c r="M19" s="169"/>
      <c r="N19" s="169"/>
      <c r="O19" s="169"/>
      <c r="P19" s="169"/>
    </row>
    <row r="20" spans="6:16">
      <c r="F20" s="169"/>
      <c r="G20" s="169"/>
      <c r="H20" s="169"/>
      <c r="I20" s="169"/>
      <c r="J20" s="169"/>
      <c r="K20" s="169"/>
      <c r="L20" s="169"/>
      <c r="M20" s="169"/>
      <c r="N20" s="169"/>
      <c r="O20" s="169"/>
      <c r="P20" s="169"/>
    </row>
    <row r="21" spans="6:16">
      <c r="F21" s="169"/>
      <c r="G21" s="169"/>
      <c r="H21" s="169"/>
      <c r="I21" s="169"/>
      <c r="J21" s="169"/>
      <c r="K21" s="169"/>
      <c r="L21" s="169"/>
      <c r="M21" s="169"/>
      <c r="N21" s="169"/>
      <c r="O21" s="169"/>
      <c r="P21" s="169"/>
    </row>
  </sheetData>
  <mergeCells count="16">
    <mergeCell ref="A2:A3"/>
    <mergeCell ref="B2:B3"/>
    <mergeCell ref="D2:D3"/>
    <mergeCell ref="E2:E3"/>
    <mergeCell ref="A4:A5"/>
    <mergeCell ref="B4:B5"/>
    <mergeCell ref="D4:D5"/>
    <mergeCell ref="E4:E5"/>
    <mergeCell ref="A6:A7"/>
    <mergeCell ref="B6:B7"/>
    <mergeCell ref="D6:D7"/>
    <mergeCell ref="E6:E7"/>
    <mergeCell ref="A8:A10"/>
    <mergeCell ref="B8:B10"/>
    <mergeCell ref="D8:D10"/>
    <mergeCell ref="E8:E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P14"/>
  <sheetViews>
    <sheetView workbookViewId="0">
      <selection sqref="A1:E14"/>
    </sheetView>
  </sheetViews>
  <sheetFormatPr baseColWidth="10" defaultColWidth="9.109375" defaultRowHeight="13.2"/>
  <cols>
    <col min="1" max="1" width="23.6640625" style="1" bestFit="1" customWidth="1"/>
    <col min="2" max="2" width="9.109375" style="1"/>
    <col min="3" max="3" width="26.33203125" style="1" bestFit="1" customWidth="1"/>
    <col min="4" max="5" width="11.44140625" style="1" customWidth="1"/>
    <col min="6" max="16384" width="9.109375" style="1"/>
  </cols>
  <sheetData>
    <row r="1" spans="1:16" s="17" customFormat="1" ht="39.6">
      <c r="A1" s="65" t="s">
        <v>54</v>
      </c>
      <c r="B1" s="65"/>
      <c r="C1" s="65"/>
      <c r="D1" s="66" t="s">
        <v>135</v>
      </c>
      <c r="E1" s="66" t="s">
        <v>106</v>
      </c>
    </row>
    <row r="2" spans="1:16" ht="13.8">
      <c r="A2" s="225" t="s">
        <v>55</v>
      </c>
      <c r="B2" s="209" t="s">
        <v>42</v>
      </c>
      <c r="C2" s="95" t="s">
        <v>56</v>
      </c>
      <c r="D2" s="211">
        <v>0.86899999999999999</v>
      </c>
      <c r="E2" s="228">
        <v>0.84399999999999997</v>
      </c>
    </row>
    <row r="3" spans="1:16" ht="13.8">
      <c r="A3" s="226"/>
      <c r="B3" s="210"/>
      <c r="C3" s="96" t="s">
        <v>57</v>
      </c>
      <c r="D3" s="220"/>
      <c r="E3" s="229"/>
    </row>
    <row r="4" spans="1:16" ht="13.8">
      <c r="A4" s="225" t="s">
        <v>58</v>
      </c>
      <c r="B4" s="209" t="s">
        <v>42</v>
      </c>
      <c r="C4" s="95" t="s">
        <v>56</v>
      </c>
      <c r="D4" s="211">
        <v>0.68200000000000005</v>
      </c>
      <c r="E4" s="228">
        <v>0.70899999999999996</v>
      </c>
    </row>
    <row r="5" spans="1:16" ht="13.8">
      <c r="A5" s="226"/>
      <c r="B5" s="210"/>
      <c r="C5" s="96" t="s">
        <v>59</v>
      </c>
      <c r="D5" s="220"/>
      <c r="E5" s="229"/>
    </row>
    <row r="6" spans="1:16" ht="13.8">
      <c r="A6" s="224" t="s">
        <v>60</v>
      </c>
      <c r="B6" s="214" t="s">
        <v>42</v>
      </c>
      <c r="C6" s="3" t="s">
        <v>61</v>
      </c>
      <c r="D6" s="239">
        <v>0.34100000000000003</v>
      </c>
      <c r="E6" s="240">
        <v>0.13900000000000001</v>
      </c>
    </row>
    <row r="7" spans="1:16" ht="13.8">
      <c r="A7" s="224"/>
      <c r="B7" s="214"/>
      <c r="C7" s="20" t="s">
        <v>62</v>
      </c>
      <c r="D7" s="239"/>
      <c r="E7" s="240"/>
      <c r="K7" s="140"/>
      <c r="L7" s="140"/>
      <c r="M7" s="140"/>
      <c r="N7" s="140"/>
      <c r="O7" s="140"/>
    </row>
    <row r="8" spans="1:16" ht="13.8">
      <c r="A8" s="224"/>
      <c r="B8" s="214"/>
      <c r="C8" s="3" t="s">
        <v>63</v>
      </c>
      <c r="D8" s="239"/>
      <c r="E8" s="240"/>
      <c r="J8" s="140"/>
      <c r="K8" s="120"/>
      <c r="L8" s="120"/>
      <c r="M8" s="120"/>
      <c r="N8" s="120"/>
      <c r="O8" s="120"/>
    </row>
    <row r="9" spans="1:16" ht="13.8">
      <c r="A9" s="225" t="s">
        <v>133</v>
      </c>
      <c r="B9" s="209" t="s">
        <v>42</v>
      </c>
      <c r="C9" s="95" t="s">
        <v>115</v>
      </c>
      <c r="D9" s="211">
        <v>0.246</v>
      </c>
      <c r="E9" s="228">
        <v>0.193</v>
      </c>
      <c r="J9" s="140"/>
      <c r="K9" s="120"/>
      <c r="L9" s="120"/>
      <c r="M9" s="120"/>
      <c r="N9" s="120"/>
      <c r="O9" s="120"/>
    </row>
    <row r="10" spans="1:16" ht="13.8">
      <c r="A10" s="226"/>
      <c r="B10" s="210"/>
      <c r="C10" s="96" t="s">
        <v>56</v>
      </c>
      <c r="D10" s="220"/>
      <c r="E10" s="229"/>
      <c r="J10" s="140"/>
      <c r="K10" s="120"/>
      <c r="L10" s="120"/>
      <c r="M10" s="120"/>
      <c r="N10" s="120"/>
      <c r="O10" s="120"/>
      <c r="P10" s="119"/>
    </row>
    <row r="11" spans="1:16" ht="13.8">
      <c r="A11" s="225" t="s">
        <v>64</v>
      </c>
      <c r="B11" s="209" t="s">
        <v>42</v>
      </c>
      <c r="C11" s="95" t="s">
        <v>56</v>
      </c>
      <c r="D11" s="227">
        <v>0.108</v>
      </c>
      <c r="E11" s="228">
        <v>6.3E-2</v>
      </c>
      <c r="J11" s="140"/>
      <c r="K11" s="120"/>
      <c r="L11" s="120"/>
      <c r="M11" s="120"/>
      <c r="N11" s="120"/>
      <c r="O11" s="120"/>
    </row>
    <row r="12" spans="1:16" ht="13.8">
      <c r="A12" s="226"/>
      <c r="B12" s="210"/>
      <c r="C12" s="96" t="s">
        <v>65</v>
      </c>
      <c r="D12" s="212"/>
      <c r="E12" s="229"/>
    </row>
    <row r="13" spans="1:16" ht="25.5" customHeight="1">
      <c r="A13" s="223" t="s">
        <v>66</v>
      </c>
      <c r="B13" s="223"/>
      <c r="C13" s="223"/>
      <c r="D13" s="238">
        <v>67.010000000000005</v>
      </c>
      <c r="E13" s="98">
        <v>73.2</v>
      </c>
    </row>
    <row r="14" spans="1:16" ht="13.8" customHeight="1">
      <c r="A14" s="222" t="s">
        <v>143</v>
      </c>
      <c r="B14" s="222"/>
      <c r="C14" s="222"/>
      <c r="D14" s="112"/>
    </row>
  </sheetData>
  <mergeCells count="22">
    <mergeCell ref="A2:A3"/>
    <mergeCell ref="B2:B3"/>
    <mergeCell ref="D2:D3"/>
    <mergeCell ref="E2:E3"/>
    <mergeCell ref="A4:A5"/>
    <mergeCell ref="B4:B5"/>
    <mergeCell ref="D4:D5"/>
    <mergeCell ref="E4:E5"/>
    <mergeCell ref="E6:E8"/>
    <mergeCell ref="A11:A12"/>
    <mergeCell ref="B11:B12"/>
    <mergeCell ref="D11:D12"/>
    <mergeCell ref="E11:E12"/>
    <mergeCell ref="A9:A10"/>
    <mergeCell ref="D9:D10"/>
    <mergeCell ref="E9:E10"/>
    <mergeCell ref="A14:C14"/>
    <mergeCell ref="A13:C13"/>
    <mergeCell ref="A6:A8"/>
    <mergeCell ref="B6:B8"/>
    <mergeCell ref="D6:D8"/>
    <mergeCell ref="B9:B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H39"/>
  <sheetViews>
    <sheetView topLeftCell="A20" workbookViewId="0">
      <selection activeCell="H13" sqref="H13"/>
    </sheetView>
  </sheetViews>
  <sheetFormatPr baseColWidth="10" defaultColWidth="9.109375" defaultRowHeight="13.8"/>
  <cols>
    <col min="1" max="1" width="60.44140625" style="8" bestFit="1" customWidth="1"/>
    <col min="2" max="2" width="10.6640625" style="8" bestFit="1" customWidth="1"/>
    <col min="3" max="4" width="13.6640625" style="115" customWidth="1"/>
    <col min="5" max="5" width="8.6640625" style="8" bestFit="1" customWidth="1"/>
    <col min="6" max="16384" width="9.109375" style="8"/>
  </cols>
  <sheetData>
    <row r="1" spans="1:8" ht="14.4">
      <c r="A1" s="230" t="s">
        <v>92</v>
      </c>
      <c r="B1" s="100"/>
      <c r="C1" s="194" t="s">
        <v>138</v>
      </c>
      <c r="D1" s="194"/>
      <c r="E1" s="205" t="s">
        <v>5</v>
      </c>
      <c r="F1" s="205"/>
    </row>
    <row r="2" spans="1:8" ht="14.4">
      <c r="A2" s="230"/>
      <c r="B2" s="101"/>
      <c r="C2" s="79">
        <v>2022</v>
      </c>
      <c r="D2" s="79">
        <v>2021</v>
      </c>
      <c r="E2" s="102" t="s">
        <v>7</v>
      </c>
      <c r="F2" s="103" t="s">
        <v>96</v>
      </c>
    </row>
    <row r="3" spans="1:8" ht="15" customHeight="1">
      <c r="A3" s="106" t="s">
        <v>67</v>
      </c>
      <c r="B3" s="107"/>
      <c r="C3" s="125">
        <v>251</v>
      </c>
      <c r="D3" s="151">
        <v>253</v>
      </c>
      <c r="E3" s="186">
        <f>+C3/D3-1</f>
        <v>-7.905138339920903E-3</v>
      </c>
      <c r="F3" s="127">
        <f>+C3-D3</f>
        <v>-2</v>
      </c>
    </row>
    <row r="4" spans="1:8" ht="15" customHeight="1">
      <c r="A4" s="21" t="s">
        <v>68</v>
      </c>
      <c r="B4" s="19"/>
      <c r="C4" s="125">
        <v>121</v>
      </c>
      <c r="D4" s="118">
        <v>113</v>
      </c>
      <c r="E4" s="187">
        <f t="shared" ref="E4:E37" si="0">+C4/D4-1</f>
        <v>7.079646017699126E-2</v>
      </c>
      <c r="F4" s="127">
        <f t="shared" ref="F4:F37" si="1">+C4-D4</f>
        <v>8</v>
      </c>
    </row>
    <row r="5" spans="1:8" ht="15" customHeight="1">
      <c r="A5" s="108" t="s">
        <v>69</v>
      </c>
      <c r="B5" s="107"/>
      <c r="C5" s="125">
        <v>130</v>
      </c>
      <c r="D5" s="151">
        <v>140</v>
      </c>
      <c r="E5" s="186">
        <f t="shared" si="0"/>
        <v>-7.1428571428571397E-2</v>
      </c>
      <c r="F5" s="127">
        <f t="shared" si="1"/>
        <v>-10</v>
      </c>
    </row>
    <row r="6" spans="1:8" ht="15" customHeight="1">
      <c r="A6" s="18" t="s">
        <v>70</v>
      </c>
      <c r="B6" s="19" t="s">
        <v>0</v>
      </c>
      <c r="C6" s="125">
        <v>1797</v>
      </c>
      <c r="D6" s="156">
        <v>1769</v>
      </c>
      <c r="E6" s="187">
        <f t="shared" si="0"/>
        <v>1.5828151498021414E-2</v>
      </c>
      <c r="F6" s="127">
        <f t="shared" si="1"/>
        <v>28</v>
      </c>
    </row>
    <row r="7" spans="1:8" ht="15" customHeight="1">
      <c r="A7" s="109" t="s">
        <v>71</v>
      </c>
      <c r="B7" s="107" t="s">
        <v>0</v>
      </c>
      <c r="C7" s="125">
        <v>2972</v>
      </c>
      <c r="D7" s="156">
        <v>3058</v>
      </c>
      <c r="E7" s="186">
        <f t="shared" si="0"/>
        <v>-2.8122956180510084E-2</v>
      </c>
      <c r="F7" s="127">
        <f t="shared" si="1"/>
        <v>-86</v>
      </c>
    </row>
    <row r="8" spans="1:8" ht="15" customHeight="1">
      <c r="A8" s="18" t="s">
        <v>72</v>
      </c>
      <c r="B8" s="19" t="s">
        <v>124</v>
      </c>
      <c r="C8" s="125">
        <v>753</v>
      </c>
      <c r="D8" s="156">
        <v>475</v>
      </c>
      <c r="E8" s="187">
        <f t="shared" si="0"/>
        <v>0.58526315789473693</v>
      </c>
      <c r="F8" s="127">
        <f t="shared" si="1"/>
        <v>278</v>
      </c>
    </row>
    <row r="9" spans="1:8" ht="15" customHeight="1">
      <c r="A9" s="109" t="s">
        <v>73</v>
      </c>
      <c r="B9" s="107" t="s">
        <v>100</v>
      </c>
      <c r="C9" s="125">
        <v>2863</v>
      </c>
      <c r="D9" s="156">
        <v>2003</v>
      </c>
      <c r="E9" s="186">
        <f t="shared" si="0"/>
        <v>0.42935596605092363</v>
      </c>
      <c r="F9" s="127">
        <f t="shared" si="1"/>
        <v>860</v>
      </c>
    </row>
    <row r="10" spans="1:8" ht="15" customHeight="1">
      <c r="A10" s="18" t="s">
        <v>74</v>
      </c>
      <c r="B10" s="19" t="s">
        <v>0</v>
      </c>
      <c r="C10" s="125">
        <v>11843</v>
      </c>
      <c r="D10" s="156">
        <v>11872</v>
      </c>
      <c r="E10" s="187">
        <f t="shared" si="0"/>
        <v>-2.4427223719676316E-3</v>
      </c>
      <c r="F10" s="127">
        <f t="shared" si="1"/>
        <v>-29</v>
      </c>
    </row>
    <row r="11" spans="1:8" ht="15" customHeight="1">
      <c r="A11" s="109" t="s">
        <v>75</v>
      </c>
      <c r="B11" s="107" t="s">
        <v>6</v>
      </c>
      <c r="C11" s="125">
        <v>36401</v>
      </c>
      <c r="D11" s="156">
        <v>26356</v>
      </c>
      <c r="E11" s="186">
        <f t="shared" si="0"/>
        <v>0.38112763697070884</v>
      </c>
      <c r="F11" s="127">
        <f t="shared" si="1"/>
        <v>10045</v>
      </c>
    </row>
    <row r="12" spans="1:8" ht="15" customHeight="1">
      <c r="A12" s="109" t="s">
        <v>76</v>
      </c>
      <c r="B12" s="107" t="s">
        <v>6</v>
      </c>
      <c r="C12" s="125">
        <v>-14469</v>
      </c>
      <c r="D12" s="127">
        <v>-12216</v>
      </c>
      <c r="E12" s="186">
        <f t="shared" si="0"/>
        <v>0.1844302554027506</v>
      </c>
      <c r="F12" s="127">
        <f t="shared" si="1"/>
        <v>-2253</v>
      </c>
    </row>
    <row r="13" spans="1:8" ht="15" customHeight="1">
      <c r="A13" s="18" t="s">
        <v>1</v>
      </c>
      <c r="B13" s="107" t="s">
        <v>6</v>
      </c>
      <c r="C13" s="125">
        <v>20474</v>
      </c>
      <c r="D13" s="156">
        <v>12842</v>
      </c>
      <c r="E13" s="187">
        <f t="shared" si="0"/>
        <v>0.59429995327830554</v>
      </c>
      <c r="F13" s="127">
        <f t="shared" si="1"/>
        <v>7632</v>
      </c>
      <c r="H13" s="22"/>
    </row>
    <row r="14" spans="1:8" ht="15" customHeight="1">
      <c r="A14" s="109" t="s">
        <v>2</v>
      </c>
      <c r="B14" s="107" t="s">
        <v>6</v>
      </c>
      <c r="C14" s="125">
        <v>18467</v>
      </c>
      <c r="D14" s="156">
        <v>11111</v>
      </c>
      <c r="E14" s="186">
        <f t="shared" si="0"/>
        <v>0.66204662046620477</v>
      </c>
      <c r="F14" s="127">
        <f t="shared" si="1"/>
        <v>7356</v>
      </c>
    </row>
    <row r="15" spans="1:8" ht="15" customHeight="1">
      <c r="A15" s="18" t="s">
        <v>95</v>
      </c>
      <c r="B15" s="107" t="s">
        <v>6</v>
      </c>
      <c r="C15" s="125">
        <v>17959</v>
      </c>
      <c r="D15" s="170">
        <v>10750</v>
      </c>
      <c r="E15" s="187">
        <f t="shared" si="0"/>
        <v>0.67060465116279078</v>
      </c>
      <c r="F15" s="127">
        <f t="shared" si="1"/>
        <v>7209</v>
      </c>
      <c r="G15" s="165"/>
    </row>
    <row r="16" spans="1:8" ht="15" customHeight="1">
      <c r="A16" s="109" t="s">
        <v>77</v>
      </c>
      <c r="B16" s="107" t="s">
        <v>6</v>
      </c>
      <c r="C16" s="125">
        <v>20591</v>
      </c>
      <c r="D16" s="137">
        <v>12309</v>
      </c>
      <c r="E16" s="186">
        <f t="shared" si="0"/>
        <v>0.67284101064261925</v>
      </c>
      <c r="F16" s="127">
        <f t="shared" si="1"/>
        <v>8282</v>
      </c>
    </row>
    <row r="17" spans="1:6" ht="15" customHeight="1">
      <c r="A17" s="109" t="s">
        <v>78</v>
      </c>
      <c r="B17" s="107" t="s">
        <v>6</v>
      </c>
      <c r="C17" s="125">
        <v>2731</v>
      </c>
      <c r="D17" s="137">
        <v>3323</v>
      </c>
      <c r="E17" s="186">
        <f t="shared" si="0"/>
        <v>-0.17815227204333428</v>
      </c>
      <c r="F17" s="127">
        <f t="shared" si="1"/>
        <v>-592</v>
      </c>
    </row>
    <row r="18" spans="1:6" ht="14.4">
      <c r="A18" s="104" t="s">
        <v>91</v>
      </c>
      <c r="B18" s="105"/>
      <c r="C18" s="113"/>
      <c r="D18" s="113"/>
      <c r="E18" s="188"/>
      <c r="F18" s="116"/>
    </row>
    <row r="19" spans="1:6" ht="15" customHeight="1">
      <c r="A19" s="109" t="s">
        <v>83</v>
      </c>
      <c r="B19" s="107"/>
      <c r="C19" s="152">
        <f>+C13/C11</f>
        <v>0.56245707535507261</v>
      </c>
      <c r="D19" s="161">
        <f>+D13/D11</f>
        <v>0.48725147973895888</v>
      </c>
      <c r="E19" s="186">
        <f>+C19-D19</f>
        <v>7.520559561611373E-2</v>
      </c>
      <c r="F19" s="136"/>
    </row>
    <row r="20" spans="1:6" ht="15" customHeight="1">
      <c r="A20" s="109" t="s">
        <v>84</v>
      </c>
      <c r="B20" s="107"/>
      <c r="C20" s="152">
        <f>+C14/C11</f>
        <v>0.50732122743880659</v>
      </c>
      <c r="D20" s="161">
        <f>+D14/D11</f>
        <v>0.4215738351798452</v>
      </c>
      <c r="E20" s="186">
        <f>+C20-D20</f>
        <v>8.5747392258961386E-2</v>
      </c>
      <c r="F20" s="136"/>
    </row>
    <row r="21" spans="1:6">
      <c r="A21" s="18"/>
      <c r="B21" s="19"/>
      <c r="C21" s="153"/>
      <c r="D21" s="154"/>
      <c r="E21" s="135"/>
      <c r="F21" s="134"/>
    </row>
    <row r="22" spans="1:6" ht="12.75" customHeight="1">
      <c r="A22" s="195" t="s">
        <v>90</v>
      </c>
      <c r="B22" s="105"/>
      <c r="C22" s="232" t="s">
        <v>135</v>
      </c>
      <c r="D22" s="232" t="s">
        <v>106</v>
      </c>
      <c r="E22" s="233" t="s">
        <v>5</v>
      </c>
      <c r="F22" s="233"/>
    </row>
    <row r="23" spans="1:6" ht="33" customHeight="1">
      <c r="A23" s="195"/>
      <c r="B23" s="105"/>
      <c r="C23" s="204"/>
      <c r="D23" s="204"/>
      <c r="E23" s="133" t="s">
        <v>7</v>
      </c>
      <c r="F23" s="132" t="s">
        <v>96</v>
      </c>
    </row>
    <row r="24" spans="1:6" ht="15" customHeight="1">
      <c r="A24" s="109" t="s">
        <v>79</v>
      </c>
      <c r="B24" s="107" t="s">
        <v>6</v>
      </c>
      <c r="C24" s="125">
        <v>41298</v>
      </c>
      <c r="D24" s="156">
        <v>30236</v>
      </c>
      <c r="E24" s="186">
        <f t="shared" si="0"/>
        <v>0.36585527186135725</v>
      </c>
      <c r="F24" s="127">
        <f t="shared" si="1"/>
        <v>11062</v>
      </c>
    </row>
    <row r="25" spans="1:6" ht="15" customHeight="1">
      <c r="A25" s="18" t="s">
        <v>47</v>
      </c>
      <c r="B25" s="107" t="s">
        <v>6</v>
      </c>
      <c r="C25" s="125">
        <f>+C24-C26</f>
        <v>11503</v>
      </c>
      <c r="D25" s="156">
        <f>+D24-D26</f>
        <v>11944</v>
      </c>
      <c r="E25" s="187">
        <f t="shared" si="0"/>
        <v>-3.6922304085733382E-2</v>
      </c>
      <c r="F25" s="127">
        <f t="shared" si="1"/>
        <v>-441</v>
      </c>
    </row>
    <row r="26" spans="1:6" ht="15" customHeight="1">
      <c r="A26" s="109" t="s">
        <v>48</v>
      </c>
      <c r="B26" s="107" t="s">
        <v>6</v>
      </c>
      <c r="C26" s="125">
        <v>29795</v>
      </c>
      <c r="D26" s="156">
        <v>18292</v>
      </c>
      <c r="E26" s="186">
        <f t="shared" si="0"/>
        <v>0.6288541438880384</v>
      </c>
      <c r="F26" s="127">
        <f t="shared" si="1"/>
        <v>11503</v>
      </c>
    </row>
    <row r="27" spans="1:6" ht="15" customHeight="1">
      <c r="A27" s="18" t="s">
        <v>142</v>
      </c>
      <c r="B27" s="19"/>
      <c r="C27" s="153">
        <f>+C26/C24</f>
        <v>0.72146350912877133</v>
      </c>
      <c r="D27" s="155">
        <v>0.60499999999999998</v>
      </c>
      <c r="E27" s="187">
        <f>+C27-D27</f>
        <v>0.11646350912877135</v>
      </c>
      <c r="F27" s="127"/>
    </row>
    <row r="28" spans="1:6" ht="15" customHeight="1">
      <c r="A28" s="104" t="s">
        <v>89</v>
      </c>
      <c r="B28" s="99"/>
      <c r="C28" s="114"/>
      <c r="D28" s="113"/>
      <c r="E28" s="117"/>
      <c r="F28" s="116"/>
    </row>
    <row r="29" spans="1:6" ht="15" customHeight="1">
      <c r="A29" s="18" t="s">
        <v>80</v>
      </c>
      <c r="B29" s="19" t="s">
        <v>6</v>
      </c>
      <c r="C29" s="138">
        <v>5804</v>
      </c>
      <c r="D29" s="157">
        <v>6222</v>
      </c>
      <c r="E29" s="187">
        <f t="shared" si="0"/>
        <v>-6.7180970748955349E-2</v>
      </c>
      <c r="F29" s="126">
        <f t="shared" si="1"/>
        <v>-418</v>
      </c>
    </row>
    <row r="30" spans="1:6" ht="15" customHeight="1">
      <c r="A30" s="109" t="s">
        <v>81</v>
      </c>
      <c r="B30" s="107" t="s">
        <v>6</v>
      </c>
      <c r="C30" s="125">
        <v>16265</v>
      </c>
      <c r="D30" s="156">
        <v>8741</v>
      </c>
      <c r="E30" s="186">
        <f t="shared" si="0"/>
        <v>0.86077107882393311</v>
      </c>
      <c r="F30" s="127">
        <f t="shared" si="1"/>
        <v>7524</v>
      </c>
    </row>
    <row r="31" spans="1:6" ht="15" customHeight="1">
      <c r="A31" s="18" t="s">
        <v>94</v>
      </c>
      <c r="B31" s="107" t="s">
        <v>6</v>
      </c>
      <c r="C31" s="125">
        <v>13437</v>
      </c>
      <c r="D31" s="127">
        <v>2520</v>
      </c>
      <c r="E31" s="187">
        <f t="shared" si="0"/>
        <v>4.3321428571428573</v>
      </c>
      <c r="F31" s="127">
        <f t="shared" si="1"/>
        <v>10917</v>
      </c>
    </row>
    <row r="32" spans="1:6" ht="15" customHeight="1">
      <c r="A32" s="109" t="s">
        <v>93</v>
      </c>
      <c r="B32" s="107"/>
      <c r="C32" s="123">
        <f>+C31/C26</f>
        <v>0.45098170834032558</v>
      </c>
      <c r="D32" s="124">
        <f>+D31/D26</f>
        <v>0.137765143232014</v>
      </c>
      <c r="E32" s="186">
        <f>+C32-D32</f>
        <v>0.31321656510831158</v>
      </c>
      <c r="F32" s="127"/>
    </row>
    <row r="33" spans="1:6" ht="15" customHeight="1">
      <c r="A33" s="18" t="s">
        <v>82</v>
      </c>
      <c r="B33" s="107" t="s">
        <v>6</v>
      </c>
      <c r="C33" s="125">
        <v>15487</v>
      </c>
      <c r="D33" s="127">
        <v>9326</v>
      </c>
      <c r="E33" s="187">
        <f t="shared" si="0"/>
        <v>0.66062620630495394</v>
      </c>
      <c r="F33" s="127">
        <f t="shared" si="1"/>
        <v>6161</v>
      </c>
    </row>
    <row r="34" spans="1:6" ht="15" customHeight="1">
      <c r="A34" s="104" t="s">
        <v>85</v>
      </c>
      <c r="B34" s="99"/>
      <c r="C34" s="114"/>
      <c r="D34" s="114"/>
      <c r="E34" s="130"/>
      <c r="F34" s="129"/>
    </row>
    <row r="35" spans="1:6" ht="15" customHeight="1">
      <c r="A35" s="18" t="s">
        <v>86</v>
      </c>
      <c r="B35" s="19"/>
      <c r="C35" s="138">
        <v>1802</v>
      </c>
      <c r="D35" s="128">
        <v>1964</v>
      </c>
      <c r="E35" s="187">
        <f t="shared" si="0"/>
        <v>-8.248472505091653E-2</v>
      </c>
      <c r="F35" s="126">
        <f t="shared" si="1"/>
        <v>-162</v>
      </c>
    </row>
    <row r="36" spans="1:6" ht="15" customHeight="1">
      <c r="A36" s="109" t="s">
        <v>87</v>
      </c>
      <c r="B36" s="107"/>
      <c r="C36" s="148">
        <v>12446</v>
      </c>
      <c r="D36" s="156">
        <v>12142</v>
      </c>
      <c r="E36" s="186">
        <f t="shared" si="0"/>
        <v>2.5037061439631136E-2</v>
      </c>
      <c r="F36" s="127">
        <f t="shared" si="1"/>
        <v>304</v>
      </c>
    </row>
    <row r="37" spans="1:6" ht="15" customHeight="1">
      <c r="A37" s="109" t="s">
        <v>88</v>
      </c>
      <c r="B37" s="107"/>
      <c r="C37" s="131">
        <v>14248</v>
      </c>
      <c r="D37" s="157">
        <v>14106</v>
      </c>
      <c r="E37" s="189">
        <f t="shared" si="0"/>
        <v>1.0066638309939036E-2</v>
      </c>
      <c r="F37" s="127">
        <f t="shared" si="1"/>
        <v>142</v>
      </c>
    </row>
    <row r="38" spans="1:6">
      <c r="A38" s="234" t="s">
        <v>3</v>
      </c>
      <c r="B38" s="234"/>
      <c r="C38" s="234"/>
      <c r="D38" s="234"/>
      <c r="E38" s="234"/>
    </row>
    <row r="39" spans="1:6" ht="136.5" customHeight="1">
      <c r="A39" s="231" t="s">
        <v>97</v>
      </c>
      <c r="B39" s="231"/>
      <c r="C39" s="231"/>
      <c r="D39" s="231"/>
      <c r="E39" s="231"/>
    </row>
  </sheetData>
  <mergeCells count="9">
    <mergeCell ref="E1:F1"/>
    <mergeCell ref="A1:A2"/>
    <mergeCell ref="A39:E39"/>
    <mergeCell ref="C22:C23"/>
    <mergeCell ref="D22:D23"/>
    <mergeCell ref="E22:F22"/>
    <mergeCell ref="A22:A23"/>
    <mergeCell ref="A38:E38"/>
    <mergeCell ref="C1:D1"/>
  </mergeCells>
  <pageMargins left="0.7" right="0.7" top="0.75" bottom="0.75" header="0.3" footer="0.3"/>
  <ignoredErrors>
    <ignoredError sqref="E27 E3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51A5814-FFC4-4890-8C71-60DFC902F2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2023-03-14T21:20:44Z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