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Z:\Reportes Trimestrales\2024\1Q2024\"/>
    </mc:Choice>
  </mc:AlternateContent>
  <xr:revisionPtr revIDLastSave="0" documentId="13_ncr:1_{A81E16C2-B40A-492C-8882-4C7AB8861FD5}" xr6:coauthVersionLast="47" xr6:coauthVersionMax="47" xr10:uidLastSave="{00000000-0000-0000-0000-000000000000}"/>
  <bookViews>
    <workbookView xWindow="-110" yWindow="-110" windowWidth="19420" windowHeight="10420" tabRatio="797" xr2:uid="{00000000-000D-0000-FFFF-FFFF00000000}"/>
  </bookViews>
  <sheets>
    <sheet name="Resumen" sheetId="35" r:id="rId1"/>
    <sheet name="Balance" sheetId="27" r:id="rId2"/>
    <sheet name="Impuestos" sheetId="37" r:id="rId3"/>
    <sheet name="Mov. HLAG" sheetId="34" r:id="rId4"/>
    <sheet name="Estado de Resultado" sheetId="28" r:id="rId5"/>
    <sheet name="Flujo de Caja" sheetId="30" r:id="rId6"/>
    <sheet name="Indices 1" sheetId="29" r:id="rId7"/>
    <sheet name="Indices 2" sheetId="31" r:id="rId8"/>
    <sheet name="Indices 3" sheetId="32" r:id="rId9"/>
    <sheet name="Hapag-LLoyd" sheetId="33" r:id="rId10"/>
  </sheets>
  <definedNames>
    <definedName name="_Hlk71712986" localSheetId="3">'Mov. HLAG'!$A$1</definedName>
    <definedName name="SAPFuncF4Help" hidden="1">Main.SAPF4Help()</definedName>
  </definedNames>
  <calcPr calcId="191029"/>
  <customWorkbookViews>
    <customWorkbookView name="drallesvenja - Persönliche Ansicht" guid="{94CD977A-DD17-4FE8-B889-2CE1F57AF5F7}" mergeInterval="0" personalView="1" maximized="1" windowWidth="1276" windowHeight="774" tabRatio="918" activeSheetId="2"/>
    <customWorkbookView name="poeldsu - Persönliche Ansicht" guid="{A6A9A516-3AB1-47EF-A2AC-79D4D5773ECD}" mergeInterval="0" personalView="1" maximized="1" windowWidth="1276" windowHeight="767" tabRatio="918" activeSheetId="7"/>
    <customWorkbookView name="dreweca - Persönliche Ansicht" guid="{50E3139C-8994-4169-ACBF-666BC9ABA9EF}" mergeInterval="0" personalView="1" maximized="1" windowWidth="1276" windowHeight="735" tabRatio="918" activeSheetId="4" showComments="commIndAndComment"/>
    <customWorkbookView name="Friedrich Lass-Hennemann - Persönliche Ansicht" guid="{F58B3E4D-4A46-4798-8EB9-BB585D6CA4CB}" mergeInterval="0" personalView="1" maximized="1" windowWidth="1276" windowHeight="768" tabRatio="918" activeSheetId="9"/>
    <customWorkbookView name="kurkoal - Persönliche Ansicht" guid="{BC76EF1C-9779-473E-9248-DBC3E5DF3B4B}" mergeInterval="0" personalView="1" maximized="1" windowWidth="693" windowHeight="824" tabRatio="9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34" l="1"/>
  <c r="B8" i="34"/>
  <c r="D17" i="33" l="1"/>
  <c r="D16" i="33"/>
  <c r="C17" i="33"/>
  <c r="C16" i="33"/>
  <c r="E3" i="29"/>
  <c r="D3" i="29"/>
  <c r="D13" i="37"/>
  <c r="E13" i="37"/>
  <c r="E15" i="37"/>
  <c r="D15" i="37"/>
  <c r="E14" i="37"/>
  <c r="D14" i="37"/>
  <c r="E12" i="37"/>
  <c r="D12" i="37"/>
  <c r="E11" i="37"/>
  <c r="D11" i="37"/>
  <c r="D6" i="37"/>
  <c r="E5" i="37"/>
  <c r="D5" i="37"/>
  <c r="E4" i="37"/>
  <c r="D4" i="37"/>
  <c r="E3" i="37"/>
  <c r="D3" i="37"/>
  <c r="C16" i="30"/>
  <c r="B16" i="30"/>
  <c r="E10" i="30"/>
  <c r="D10" i="30"/>
  <c r="C12" i="30"/>
  <c r="B12" i="30"/>
  <c r="C25" i="27"/>
  <c r="C19" i="27"/>
  <c r="B19" i="27"/>
  <c r="B11" i="27"/>
  <c r="C10" i="27"/>
  <c r="B10" i="27"/>
  <c r="C7" i="27"/>
  <c r="B7" i="27"/>
  <c r="C11" i="28"/>
  <c r="B11" i="28"/>
  <c r="C6" i="28"/>
  <c r="B6" i="28"/>
  <c r="E6" i="37" l="1"/>
  <c r="C25" i="33"/>
  <c r="B25" i="27"/>
  <c r="E17" i="30" l="1"/>
  <c r="E15" i="30"/>
  <c r="E14" i="30"/>
  <c r="E12" i="30"/>
  <c r="E11" i="30"/>
  <c r="E9" i="30"/>
  <c r="E8" i="30"/>
  <c r="E6" i="30"/>
  <c r="E5" i="30"/>
  <c r="E13" i="30"/>
  <c r="E7" i="30"/>
  <c r="E4" i="30"/>
  <c r="E19" i="30"/>
  <c r="E18" i="30"/>
  <c r="E3" i="30"/>
  <c r="D17" i="30"/>
  <c r="D15" i="30"/>
  <c r="D14" i="30"/>
  <c r="D13" i="30"/>
  <c r="D12" i="30"/>
  <c r="D11" i="30"/>
  <c r="D8" i="30"/>
  <c r="D5" i="30"/>
  <c r="D19" i="30"/>
  <c r="D18" i="30"/>
  <c r="D7" i="30"/>
  <c r="D4" i="30"/>
  <c r="D3" i="30"/>
  <c r="E16" i="30"/>
  <c r="E5" i="28"/>
  <c r="E6" i="28"/>
  <c r="E7" i="28"/>
  <c r="E8" i="28"/>
  <c r="E9" i="28"/>
  <c r="E10" i="28"/>
  <c r="E11" i="28"/>
  <c r="E4" i="28"/>
  <c r="D5" i="28"/>
  <c r="D6" i="28"/>
  <c r="D7" i="28"/>
  <c r="D8" i="28"/>
  <c r="D9" i="28"/>
  <c r="D10" i="28"/>
  <c r="D11" i="28"/>
  <c r="D4" i="28"/>
  <c r="C23" i="27"/>
  <c r="E4" i="31" s="1"/>
  <c r="E6" i="31" s="1"/>
  <c r="B23" i="27"/>
  <c r="D16" i="30" l="1"/>
  <c r="D23" i="27"/>
  <c r="D2" i="31"/>
  <c r="E2" i="31"/>
  <c r="D4" i="31"/>
  <c r="D6" i="31" s="1"/>
  <c r="E23" i="27"/>
  <c r="D25" i="33" l="1"/>
  <c r="E18" i="33"/>
  <c r="D29" i="33"/>
  <c r="C29" i="33"/>
  <c r="E30" i="33" l="1"/>
  <c r="F29" i="33"/>
  <c r="E29" i="33"/>
  <c r="F28" i="33"/>
  <c r="E28" i="33"/>
  <c r="F27" i="33"/>
  <c r="E27" i="33"/>
  <c r="E25" i="33"/>
  <c r="F24" i="33"/>
  <c r="E24" i="33"/>
  <c r="F23" i="33"/>
  <c r="E23" i="33"/>
  <c r="F22" i="33"/>
  <c r="E22" i="33"/>
  <c r="D17" i="27" l="1"/>
  <c r="E17" i="27"/>
  <c r="D18" i="27" l="1"/>
  <c r="D6" i="27"/>
  <c r="E17" i="33" l="1"/>
  <c r="E16" i="33"/>
  <c r="E16" i="27"/>
  <c r="D9" i="27"/>
  <c r="E6" i="27"/>
  <c r="E5" i="27"/>
  <c r="D5" i="27"/>
  <c r="D4" i="27"/>
  <c r="E7" i="27"/>
  <c r="B14" i="35" l="1"/>
  <c r="D3" i="35" l="1"/>
  <c r="C3" i="35"/>
  <c r="E18" i="27" l="1"/>
  <c r="C4" i="35" l="1"/>
  <c r="E24" i="27" l="1"/>
  <c r="E21" i="27"/>
  <c r="E20" i="27"/>
  <c r="E25" i="27"/>
  <c r="E11" i="27"/>
  <c r="E8" i="27"/>
  <c r="E9" i="27"/>
  <c r="D20" i="27" l="1"/>
  <c r="D21" i="27"/>
  <c r="D24" i="27"/>
  <c r="D25" i="27"/>
  <c r="D16" i="27"/>
  <c r="D11" i="27"/>
  <c r="D8" i="27"/>
  <c r="E4" i="27"/>
  <c r="E10" i="27"/>
  <c r="C14" i="35"/>
  <c r="D14" i="35"/>
  <c r="C13" i="35"/>
  <c r="D13" i="35"/>
  <c r="C12" i="35"/>
  <c r="D12" i="35"/>
  <c r="C8" i="35"/>
  <c r="D8" i="35"/>
  <c r="C9" i="35"/>
  <c r="D9" i="35"/>
  <c r="C10" i="35"/>
  <c r="D10" i="35"/>
  <c r="C11" i="35"/>
  <c r="D11" i="35"/>
  <c r="E19" i="27" l="1"/>
  <c r="D22" i="27"/>
  <c r="E22" i="27"/>
  <c r="D10" i="27"/>
  <c r="D7" i="27"/>
  <c r="D19" i="27"/>
  <c r="F4" i="33"/>
  <c r="F5" i="33"/>
  <c r="F10" i="33"/>
  <c r="F14" i="35" s="1"/>
  <c r="F6" i="33"/>
  <c r="F12" i="35" s="1"/>
  <c r="F7" i="33"/>
  <c r="F13" i="35" s="1"/>
  <c r="F8" i="33"/>
  <c r="F8" i="35" s="1"/>
  <c r="F9" i="33"/>
  <c r="F11" i="33"/>
  <c r="F9" i="35" s="1"/>
  <c r="F12" i="33"/>
  <c r="F10" i="35" s="1"/>
  <c r="F13" i="33"/>
  <c r="F11" i="35" s="1"/>
  <c r="F14" i="33"/>
  <c r="F3" i="33"/>
  <c r="E4" i="33"/>
  <c r="E5" i="33"/>
  <c r="E10" i="33"/>
  <c r="E14" i="35" s="1"/>
  <c r="E6" i="33"/>
  <c r="E12" i="35" s="1"/>
  <c r="E7" i="33"/>
  <c r="E13" i="35" s="1"/>
  <c r="E8" i="33"/>
  <c r="E8" i="35" s="1"/>
  <c r="E9" i="33"/>
  <c r="E11" i="33"/>
  <c r="E9" i="35" s="1"/>
  <c r="E12" i="33"/>
  <c r="E10" i="35" s="1"/>
  <c r="E13" i="33"/>
  <c r="E11" i="35" s="1"/>
  <c r="E14" i="33"/>
  <c r="E3" i="33"/>
  <c r="D4" i="35" l="1"/>
  <c r="F4" i="35" s="1"/>
  <c r="E4" i="35" l="1"/>
  <c r="E3" i="35"/>
  <c r="F3" i="35"/>
</calcChain>
</file>

<file path=xl/sharedStrings.xml><?xml version="1.0" encoding="utf-8"?>
<sst xmlns="http://schemas.openxmlformats.org/spreadsheetml/2006/main" count="225" uniqueCount="139">
  <si>
    <t>TTEU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</si>
  <si>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</si>
  <si>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</si>
  <si>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</si>
  <si>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</si>
  <si>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</si>
  <si>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</si>
  <si>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</si>
  <si>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</si>
  <si>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</si>
  <si>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</si>
  <si>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</si>
  <si>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Propiedades y Otros</t>
  </si>
  <si>
    <t>Total activos</t>
  </si>
  <si>
    <t>PASIVOS</t>
  </si>
  <si>
    <t>Total de pasivos corrientes</t>
  </si>
  <si>
    <t>Total de pasivos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</si>
  <si>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</si>
  <si>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</si>
  <si>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</si>
  <si>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</si>
  <si>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</si>
  <si>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</si>
  <si>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</si>
  <si>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</si>
  <si>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</si>
  <si>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</si>
  <si>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</si>
  <si>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</si>
  <si>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</si>
  <si>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</si>
  <si>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Ganancia (pérdida) del periodo </t>
  </si>
  <si>
    <t>Flujo procedente de Operaciones</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</si>
  <si>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</si>
  <si>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</si>
  <si>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</si>
  <si>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</si>
  <si>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</si>
  <si>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Liquidez Corriente</t>
  </si>
  <si>
    <t>=</t>
  </si>
  <si>
    <t>Activos Corrientes</t>
  </si>
  <si>
    <t>Pasivos Corrientes</t>
  </si>
  <si>
    <t>Pasivos Totales</t>
  </si>
  <si>
    <t>Patrimonio</t>
  </si>
  <si>
    <t>Pasivos No Corrientes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</si>
  <si>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</si>
  <si>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</si>
  <si>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</si>
  <si>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</si>
  <si>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</si>
  <si>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</si>
  <si>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</si>
  <si>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</si>
  <si>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</si>
  <si>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</si>
  <si>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</si>
  <si>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</si>
  <si>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</si>
  <si>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</si>
  <si>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t>Capacidad Total de Naves</t>
  </si>
  <si>
    <t>Capacidad Total de Contenedores</t>
  </si>
  <si>
    <t>Tarifas (promedio del período)</t>
  </si>
  <si>
    <t>Volumen Transportado</t>
  </si>
  <si>
    <t>Ingresos</t>
  </si>
  <si>
    <t>Gastos de Transporte</t>
  </si>
  <si>
    <t>Activos Totales</t>
  </si>
  <si>
    <t>Deuda Financiera</t>
  </si>
  <si>
    <t>Margen EBITDA (EBITDA / Ingresos)</t>
  </si>
  <si>
    <t>Margen EBIT  (EBIT / Ingresos)</t>
  </si>
  <si>
    <t>Indicadores de Deuda</t>
  </si>
  <si>
    <t>Indicadores de Balance</t>
  </si>
  <si>
    <t>Indicadores de Resultados</t>
  </si>
  <si>
    <t>Cifras relevantes al</t>
  </si>
  <si>
    <t>Deuda neta/ patrimonio</t>
  </si>
  <si>
    <t>Utilidad (Pérdida)</t>
  </si>
  <si>
    <t>#</t>
  </si>
  <si>
    <t>HLAG</t>
  </si>
  <si>
    <t xml:space="preserve">CSAV </t>
  </si>
  <si>
    <t>US$/TEU</t>
  </si>
  <si>
    <t>Ganancia</t>
  </si>
  <si>
    <t>MTEU</t>
  </si>
  <si>
    <t>Estado de Resultados</t>
  </si>
  <si>
    <t>Indice de Liquidez</t>
  </si>
  <si>
    <t xml:space="preserve">          Participación en resultados de HLAG</t>
  </si>
  <si>
    <t>Efectivo final del periodo</t>
  </si>
  <si>
    <t>Efectivo al inicio del periodo</t>
  </si>
  <si>
    <t>Activos por impuestos corrientes</t>
  </si>
  <si>
    <t xml:space="preserve">    Dividendos recibidos</t>
  </si>
  <si>
    <t xml:space="preserve">   Dividendos pagados</t>
  </si>
  <si>
    <t xml:space="preserve">          Dividendos recibidos</t>
  </si>
  <si>
    <t>Participación HLAG</t>
  </si>
  <si>
    <t>Tarifas Promedio</t>
  </si>
  <si>
    <t>US$/ton</t>
  </si>
  <si>
    <t>Inv. de CSAV en HLAG</t>
  </si>
  <si>
    <t>Efecto de variación por Tipo de Cambio</t>
  </si>
  <si>
    <t>Var. Flujo de Efectivo y equivalentes al Efectivo</t>
  </si>
  <si>
    <t>Flujo de Efectivo MMUS$</t>
  </si>
  <si>
    <t xml:space="preserve">   Gasto/Utilidad por impuesto a las ganancias</t>
  </si>
  <si>
    <t>Patrimonio / Activos Totales</t>
  </si>
  <si>
    <t>Liquidez Neta (efectivo y equivalente a efectivo - deuda financiera)</t>
  </si>
  <si>
    <t>Pasivos por impuestos</t>
  </si>
  <si>
    <t xml:space="preserve">    Compra (venta) de propiedades, plantas y equipo</t>
  </si>
  <si>
    <t xml:space="preserve">   Importes (Pagos) de préstamos, neto</t>
  </si>
  <si>
    <t>Ctas. comerciales y otras cuentas por pagar</t>
  </si>
  <si>
    <t xml:space="preserve">Precio del Combustible </t>
  </si>
  <si>
    <r>
      <t xml:space="preserve">Flujo de las Operaciones </t>
    </r>
    <r>
      <rPr>
        <vertAlign val="superscript"/>
        <sz val="10"/>
        <rFont val="Calibri"/>
        <family val="2"/>
        <scheme val="minor"/>
      </rPr>
      <t>1)</t>
    </r>
  </si>
  <si>
    <t>Caja y Equivalentes a Caja (incluye inversiones financieras)</t>
  </si>
  <si>
    <t>Precio de Combustible (combinado MFO / MDO, promedio del período)</t>
  </si>
  <si>
    <t xml:space="preserve">    Otras entradas (salidas) de efectivo</t>
  </si>
  <si>
    <r>
      <t xml:space="preserve">ROIC (NOPAT/IC) </t>
    </r>
    <r>
      <rPr>
        <vertAlign val="superscript"/>
        <sz val="10"/>
        <rFont val="Calibri"/>
        <family val="2"/>
        <scheme val="minor"/>
      </rPr>
      <t>2)</t>
    </r>
  </si>
  <si>
    <t>al 31 de diciembre de 2023</t>
  </si>
  <si>
    <t>Total de pasivos</t>
  </si>
  <si>
    <t>Al 31 de diciembre de 2023</t>
  </si>
  <si>
    <t xml:space="preserve">
1) Desde 4Q22 los pagos de intereses no se registran en el flujo operacional, sino en el flujo de inversiones  
2) En 1Q23 se realizaron ajustes al cálculo de ROIC, los cuales fueron ajustados correspondientes a las cifras históricas. NOPAT: Net Opertaing Profit After Tax - Resultado operacional después de impuestos ajustado /IC: Capital Invertido sin considerar las inversiones financieras en money markets
</t>
  </si>
  <si>
    <t>al 31 de marzo de</t>
  </si>
  <si>
    <t>al 31 de marzo de 2024</t>
  </si>
  <si>
    <t xml:space="preserve">  Saldo al 1 enero de 2024</t>
  </si>
  <si>
    <t>al 31 de marzo</t>
  </si>
  <si>
    <t>Al 31 de marzo de 2024</t>
  </si>
  <si>
    <t>Otros pasivos no financieros corrientes y otros</t>
  </si>
  <si>
    <t>Pasivos por impuestos diferidos</t>
  </si>
  <si>
    <t xml:space="preserve">    Intereses recibidos</t>
  </si>
  <si>
    <t xml:space="preserve">    Otros </t>
  </si>
  <si>
    <t xml:space="preserve">  Remanente IVA crédito fiscal</t>
  </si>
  <si>
    <t xml:space="preserve">  Impuesto renta por recuperar</t>
  </si>
  <si>
    <t xml:space="preserve">  Créditos por impuestos pagados en el extranjero</t>
  </si>
  <si>
    <t xml:space="preserve"> Total activos por impuestos corrientes</t>
  </si>
  <si>
    <t xml:space="preserve"> Total pasivos por impuestos corrientes</t>
  </si>
  <si>
    <t>Provisión por impuesto renta</t>
  </si>
  <si>
    <t>Reclasificación al impuesto renta por recuperar</t>
  </si>
  <si>
    <t>Reclasificación PPM y créditos por impuestos pagados en el extranjero</t>
  </si>
  <si>
    <t>Otros impuestos por pagar</t>
  </si>
  <si>
    <t>Pasivos por impuestos corrientes</t>
  </si>
  <si>
    <t>Saldo al 31 de marzo de 2024</t>
  </si>
  <si>
    <t>Índices de Apalancamiento</t>
  </si>
  <si>
    <t>Apalancamiento</t>
  </si>
  <si>
    <t>Apalancamiento de Corto Plazo</t>
  </si>
  <si>
    <t>Apalancamiento de Largo Plazo</t>
  </si>
  <si>
    <t>*Usando el Tipo de Cambio observado de la fecha de cierre US$ 981,71
   Promedio: (Valor al cierre del período + Valor 12 meses previo al cierre del período)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</si>
</sst>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3">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0.0%\)"/>
    <numFmt numFmtId="258" formatCode="#,##0.0"/>
    <numFmt numFmtId="259" formatCode="_(* #,##0.0_);_(* \(#,##0.0\);_(* &quot;-&quot;??_);_(@_)"/>
    <numFmt numFmtId="260" formatCode="#,##0.0_);\(#,##0.0\)"/>
    <numFmt numFmtId="261" formatCode="_(* #,##0_);_(* \(#,##0\);_(* &quot;-&quot;??_);_(@_)"/>
    <numFmt numFmtId="262" formatCode="0%;\(0%\)"/>
    <numFmt numFmtId="263" formatCode="0%;\ \(0%\)"/>
    <numFmt numFmtId="264" formatCode="0.000"/>
    <numFmt numFmtId="265" formatCode="#,##0_ ;\-#,##0\ "/>
    <numFmt numFmtId="266" formatCode="#,##0;\(#,##0\);\–"/>
    <numFmt numFmtId="267" formatCode="0.0%;\(0.0%\)"/>
    <numFmt numFmtId="268" formatCode="_ * #,##0.000_ ;_ * \-#,##0.000_ ;_ * &quot;-&quot;_ ;_ @_ "/>
    <numFmt numFmtId="269" formatCode="#,##0.0%;\ \(#,##0.0%\)"/>
    <numFmt numFmtId="270" formatCode="_ * #,##0.0_ ;_ * \-#,##0.0_ ;_ * &quot;-&quot;_ ;_ @_ "/>
    <numFmt numFmtId="271" formatCode="#,##0%;\ \(#,##0%\)"/>
    <numFmt numFmtId="272" formatCode="_ * #,##0.000_ ;_ * \-#,##0.000_ ;_ * &quot;-&quot;???_ ;_ @_ "/>
    <numFmt numFmtId="273" formatCode="#,##0.0;\ \(0.0\)"/>
  </numFmts>
  <fonts count="269">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3" tint="-0.499984740745262"/>
      <name val="Calibri"/>
      <family val="2"/>
    </font>
    <font>
      <sz val="9"/>
      <color theme="1" tint="0.249977111117893"/>
      <name val="Calibri"/>
      <family val="2"/>
    </font>
    <font>
      <sz val="10"/>
      <color theme="1" tint="0.14999847407452621"/>
      <name val="Calibri"/>
      <family val="2"/>
    </font>
    <font>
      <sz val="10"/>
      <color theme="1" tint="0.249977111117893"/>
      <name val="Calibri"/>
      <family val="2"/>
    </font>
  </fonts>
  <fills count="101">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
      <patternFill patternType="solid">
        <fgColor rgb="FF0F243E"/>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indexed="64"/>
      </top>
      <bottom style="thin">
        <color theme="3" tint="-0.499984740745262"/>
      </bottom>
      <diagonal/>
    </border>
    <border>
      <left/>
      <right/>
      <top style="thin">
        <color rgb="FFFF0000"/>
      </top>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4"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55">
    <xf numFmtId="0" fontId="0" fillId="0" borderId="0" xfId="0"/>
    <xf numFmtId="0" fontId="0" fillId="49" borderId="0" xfId="0" applyFill="1"/>
    <xf numFmtId="0" fontId="238" fillId="49" borderId="0" xfId="0" applyFont="1" applyFill="1" applyAlignment="1">
      <alignment vertical="center"/>
    </xf>
    <xf numFmtId="0" fontId="239" fillId="49" borderId="0" xfId="0" applyFont="1" applyFill="1" applyAlignment="1">
      <alignment horizontal="center" vertical="center"/>
    </xf>
    <xf numFmtId="0" fontId="239" fillId="49" borderId="0" xfId="0" applyFont="1" applyFill="1" applyAlignment="1">
      <alignment horizontal="right" vertical="center"/>
    </xf>
    <xf numFmtId="0" fontId="242" fillId="49" borderId="0" xfId="0" applyFont="1" applyFill="1" applyAlignment="1">
      <alignment vertical="center"/>
    </xf>
    <xf numFmtId="0" fontId="242" fillId="49" borderId="0" xfId="0" applyFont="1" applyFill="1" applyAlignment="1">
      <alignment vertical="center" wrapText="1"/>
    </xf>
    <xf numFmtId="0" fontId="36" fillId="49" borderId="0" xfId="0" applyFont="1" applyFill="1"/>
    <xf numFmtId="0" fontId="245" fillId="49" borderId="0" xfId="0" applyFont="1" applyFill="1"/>
    <xf numFmtId="0" fontId="247" fillId="49" borderId="0" xfId="0" applyFont="1" applyFill="1" applyAlignment="1">
      <alignment vertical="center"/>
    </xf>
    <xf numFmtId="0" fontId="247" fillId="49" borderId="0" xfId="0" applyFont="1" applyFill="1" applyAlignment="1">
      <alignment horizontal="center" vertical="center"/>
    </xf>
    <xf numFmtId="0" fontId="247" fillId="49" borderId="0" xfId="0" applyFont="1" applyFill="1" applyAlignment="1">
      <alignment horizontal="center" vertical="center" wrapText="1"/>
    </xf>
    <xf numFmtId="0" fontId="252" fillId="49" borderId="0" xfId="0" applyFont="1" applyFill="1" applyAlignment="1">
      <alignment horizontal="center" vertical="center"/>
    </xf>
    <xf numFmtId="0" fontId="253" fillId="49" borderId="0" xfId="0" applyFont="1" applyFill="1"/>
    <xf numFmtId="260" fontId="245" fillId="49" borderId="0" xfId="0" applyNumberFormat="1" applyFont="1" applyFill="1"/>
    <xf numFmtId="0" fontId="46" fillId="49" borderId="0" xfId="0" applyFont="1" applyFill="1"/>
    <xf numFmtId="0" fontId="239" fillId="49" borderId="0" xfId="0" applyFont="1" applyFill="1" applyAlignment="1">
      <alignment vertical="center"/>
    </xf>
    <xf numFmtId="0" fontId="57" fillId="49" borderId="0" xfId="0" applyFont="1" applyFill="1"/>
    <xf numFmtId="0" fontId="245" fillId="49" borderId="0" xfId="0" applyFont="1" applyFill="1" applyAlignment="1">
      <alignment horizontal="left"/>
    </xf>
    <xf numFmtId="0" fontId="245" fillId="49" borderId="0" xfId="0" applyFont="1" applyFill="1" applyAlignment="1">
      <alignment horizontal="right"/>
    </xf>
    <xf numFmtId="0" fontId="254" fillId="49" borderId="0" xfId="0" applyFont="1" applyFill="1" applyAlignment="1">
      <alignment horizontal="center" vertical="center"/>
    </xf>
    <xf numFmtId="259" fontId="245" fillId="49" borderId="0" xfId="0" applyNumberFormat="1" applyFont="1" applyFill="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8" fontId="251" fillId="49" borderId="0" xfId="0" applyNumberFormat="1" applyFont="1" applyFill="1" applyAlignment="1">
      <alignment horizontal="center" vertical="center"/>
    </xf>
    <xf numFmtId="263" fontId="239" fillId="49" borderId="0" xfId="20792" applyNumberFormat="1" applyFont="1" applyFill="1" applyBorder="1" applyAlignment="1">
      <alignment horizontal="center" vertical="center"/>
    </xf>
    <xf numFmtId="3" fontId="259" fillId="49" borderId="0" xfId="0" applyNumberFormat="1" applyFont="1" applyFill="1" applyAlignment="1">
      <alignment horizontal="center" vertical="center"/>
    </xf>
    <xf numFmtId="3" fontId="251" fillId="49" borderId="0" xfId="0" applyNumberFormat="1" applyFont="1" applyFill="1" applyAlignment="1">
      <alignment horizontal="center" vertical="center"/>
    </xf>
    <xf numFmtId="0" fontId="239" fillId="49" borderId="57" xfId="0" applyFont="1" applyFill="1" applyBorder="1" applyAlignment="1">
      <alignment horizontal="left" vertical="center"/>
    </xf>
    <xf numFmtId="0" fontId="245" fillId="49" borderId="58" xfId="0" applyFont="1" applyFill="1" applyBorder="1"/>
    <xf numFmtId="3" fontId="259"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3" fontId="239" fillId="49" borderId="58" xfId="20792" applyNumberFormat="1" applyFont="1" applyFill="1" applyBorder="1" applyAlignment="1">
      <alignment horizontal="center" vertical="center"/>
    </xf>
    <xf numFmtId="258" fontId="260" fillId="49" borderId="0" xfId="0" applyNumberFormat="1" applyFont="1" applyFill="1" applyAlignment="1">
      <alignment horizontal="center" vertical="center"/>
    </xf>
    <xf numFmtId="258" fontId="260" fillId="49" borderId="57" xfId="0" applyNumberFormat="1" applyFont="1" applyFill="1" applyBorder="1" applyAlignment="1">
      <alignment horizontal="center" vertical="center"/>
    </xf>
    <xf numFmtId="258" fontId="260" fillId="49" borderId="58" xfId="0" applyNumberFormat="1" applyFont="1" applyFill="1" applyBorder="1" applyAlignment="1">
      <alignment horizontal="center" vertical="center"/>
    </xf>
    <xf numFmtId="0" fontId="243" fillId="99" borderId="0" xfId="0" applyFont="1" applyFill="1" applyAlignment="1">
      <alignment horizontal="center" vertical="center" wrapText="1"/>
    </xf>
    <xf numFmtId="0" fontId="241" fillId="99" borderId="0" xfId="0" applyFont="1" applyFill="1" applyAlignment="1">
      <alignment horizontal="center" vertical="center"/>
    </xf>
    <xf numFmtId="0" fontId="243" fillId="98" borderId="0" xfId="0" applyFont="1" applyFill="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8" fontId="250" fillId="49" borderId="0" xfId="0" applyNumberFormat="1" applyFont="1" applyFill="1" applyAlignment="1">
      <alignment horizontal="center" vertical="center"/>
    </xf>
    <xf numFmtId="258" fontId="249" fillId="49" borderId="0" xfId="0" applyNumberFormat="1" applyFont="1" applyFill="1" applyAlignment="1">
      <alignment horizontal="center" vertical="center"/>
    </xf>
    <xf numFmtId="0" fontId="239" fillId="49" borderId="60" xfId="0" applyFont="1" applyFill="1" applyBorder="1" applyAlignment="1">
      <alignment horizontal="right" vertical="center"/>
    </xf>
    <xf numFmtId="258" fontId="250" fillId="49" borderId="60" xfId="0" applyNumberFormat="1" applyFont="1" applyFill="1" applyBorder="1" applyAlignment="1">
      <alignment horizontal="center" vertical="center"/>
    </xf>
    <xf numFmtId="258" fontId="251" fillId="49" borderId="60" xfId="0" applyNumberFormat="1" applyFont="1" applyFill="1" applyBorder="1" applyAlignment="1">
      <alignment horizontal="center" vertical="center"/>
    </xf>
    <xf numFmtId="258" fontId="249" fillId="49" borderId="60" xfId="0" applyNumberFormat="1" applyFont="1" applyFill="1" applyBorder="1" applyAlignment="1">
      <alignment horizontal="center" vertical="center"/>
    </xf>
    <xf numFmtId="260"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0" fontId="239" fillId="49" borderId="0" xfId="0" applyNumberFormat="1" applyFont="1" applyFill="1" applyAlignment="1">
      <alignment horizontal="center" vertical="center"/>
    </xf>
    <xf numFmtId="260"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Alignment="1">
      <alignment vertical="center"/>
    </xf>
    <xf numFmtId="171" fontId="0" fillId="49" borderId="0" xfId="0" applyNumberFormat="1" applyFill="1"/>
    <xf numFmtId="171" fontId="36" fillId="49" borderId="0" xfId="0" applyNumberFormat="1" applyFont="1" applyFill="1"/>
    <xf numFmtId="260" fontId="239" fillId="49" borderId="0" xfId="0" applyNumberFormat="1" applyFont="1" applyFill="1" applyAlignment="1">
      <alignment horizontal="left" vertical="center"/>
    </xf>
    <xf numFmtId="260" fontId="239" fillId="49" borderId="3" xfId="0" applyNumberFormat="1" applyFont="1" applyFill="1" applyBorder="1" applyAlignment="1">
      <alignment horizontal="left" vertical="center"/>
    </xf>
    <xf numFmtId="260" fontId="239" fillId="49" borderId="3" xfId="0" applyNumberFormat="1" applyFont="1" applyFill="1" applyBorder="1" applyAlignment="1">
      <alignment horizontal="center" vertical="center"/>
    </xf>
    <xf numFmtId="260" fontId="238" fillId="49" borderId="3" xfId="0" applyNumberFormat="1" applyFont="1" applyFill="1" applyBorder="1" applyAlignment="1">
      <alignment horizontal="left" vertical="center"/>
    </xf>
    <xf numFmtId="260" fontId="250" fillId="49" borderId="3" xfId="0" applyNumberFormat="1" applyFont="1" applyFill="1" applyBorder="1" applyAlignment="1">
      <alignment horizontal="center" vertical="center"/>
    </xf>
    <xf numFmtId="260" fontId="238" fillId="49" borderId="3" xfId="0" applyNumberFormat="1" applyFont="1" applyFill="1" applyBorder="1" applyAlignment="1">
      <alignment horizontal="center" vertical="center"/>
    </xf>
    <xf numFmtId="0" fontId="216" fillId="98" borderId="0" xfId="0" applyFont="1" applyFill="1" applyAlignment="1">
      <alignment vertical="center"/>
    </xf>
    <xf numFmtId="258" fontId="216" fillId="98" borderId="0" xfId="0" applyNumberFormat="1" applyFont="1" applyFill="1" applyAlignment="1">
      <alignment horizontal="center" vertical="center" wrapText="1"/>
    </xf>
    <xf numFmtId="0" fontId="216" fillId="98" borderId="0" xfId="0" applyFont="1" applyFill="1"/>
    <xf numFmtId="0" fontId="216" fillId="98" borderId="0" xfId="0" applyFont="1" applyFill="1" applyAlignment="1">
      <alignment horizontal="center" vertical="center" wrapText="1"/>
    </xf>
    <xf numFmtId="260" fontId="252" fillId="49" borderId="0" xfId="0" applyNumberFormat="1" applyFont="1" applyFill="1" applyAlignment="1">
      <alignment horizontal="center" vertical="center" wrapText="1"/>
    </xf>
    <xf numFmtId="260" fontId="252" fillId="49" borderId="60" xfId="0" applyNumberFormat="1" applyFont="1" applyFill="1" applyBorder="1" applyAlignment="1">
      <alignment horizontal="center" vertical="center" wrapText="1"/>
    </xf>
    <xf numFmtId="260" fontId="262" fillId="98" borderId="0" xfId="0" applyNumberFormat="1" applyFont="1" applyFill="1" applyAlignment="1">
      <alignment horizontal="left" vertical="center"/>
    </xf>
    <xf numFmtId="260" fontId="262" fillId="98" borderId="0" xfId="0" applyNumberFormat="1" applyFont="1" applyFill="1" applyAlignment="1">
      <alignment horizontal="center" vertical="center"/>
    </xf>
    <xf numFmtId="260" fontId="250" fillId="49" borderId="0" xfId="0" applyNumberFormat="1" applyFont="1" applyFill="1" applyAlignment="1">
      <alignment horizontal="center" vertical="center"/>
    </xf>
    <xf numFmtId="260" fontId="252" fillId="49" borderId="0" xfId="0" applyNumberFormat="1" applyFont="1" applyFill="1" applyAlignment="1">
      <alignment horizontal="center" vertical="center"/>
    </xf>
    <xf numFmtId="260" fontId="244" fillId="49" borderId="0" xfId="0" applyNumberFormat="1" applyFont="1" applyFill="1" applyAlignment="1">
      <alignment horizontal="center" vertical="center"/>
    </xf>
    <xf numFmtId="0" fontId="247" fillId="49" borderId="3" xfId="0" applyFont="1" applyFill="1" applyBorder="1" applyAlignment="1">
      <alignment vertical="center"/>
    </xf>
    <xf numFmtId="260" fontId="252" fillId="49" borderId="3" xfId="0" applyNumberFormat="1" applyFont="1" applyFill="1" applyBorder="1" applyAlignment="1">
      <alignment horizontal="center" vertical="center"/>
    </xf>
    <xf numFmtId="260"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0" fontId="244" fillId="49" borderId="3" xfId="0" applyNumberFormat="1" applyFont="1" applyFill="1" applyBorder="1" applyAlignment="1">
      <alignment horizontal="center" vertical="center"/>
    </xf>
    <xf numFmtId="260" fontId="247" fillId="49" borderId="0" xfId="0" applyNumberFormat="1" applyFont="1" applyFill="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41" fillId="98" borderId="0" xfId="0" applyFont="1" applyFill="1" applyAlignment="1">
      <alignment horizontal="right" vertical="center"/>
    </xf>
    <xf numFmtId="0" fontId="248" fillId="98" borderId="18" xfId="0" applyFont="1" applyFill="1" applyBorder="1" applyAlignment="1">
      <alignment horizontal="right"/>
    </xf>
    <xf numFmtId="0" fontId="248" fillId="98" borderId="0" xfId="0" applyFont="1" applyFill="1" applyAlignment="1">
      <alignment horizontal="right"/>
    </xf>
    <xf numFmtId="0" fontId="213" fillId="98" borderId="0" xfId="0" applyFont="1" applyFill="1" applyAlignment="1">
      <alignment horizontal="center" wrapText="1"/>
    </xf>
    <xf numFmtId="0" fontId="216" fillId="98" borderId="0" xfId="0" applyFont="1" applyFill="1" applyAlignment="1">
      <alignment horizontal="center"/>
    </xf>
    <xf numFmtId="0" fontId="216" fillId="98" borderId="0" xfId="0" applyFont="1" applyFill="1" applyAlignment="1">
      <alignment horizontal="left" vertical="center"/>
    </xf>
    <xf numFmtId="0" fontId="216" fillId="98" borderId="0" xfId="0" applyFont="1" applyFill="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xf>
    <xf numFmtId="261" fontId="216" fillId="98" borderId="0" xfId="20791" applyNumberFormat="1" applyFont="1" applyFill="1" applyBorder="1" applyAlignment="1">
      <alignment horizontal="center"/>
    </xf>
    <xf numFmtId="261" fontId="241" fillId="98" borderId="0" xfId="20791" applyNumberFormat="1" applyFont="1" applyFill="1" applyBorder="1" applyAlignment="1">
      <alignment horizontal="center"/>
    </xf>
    <xf numFmtId="0" fontId="245" fillId="49" borderId="0" xfId="0" applyFont="1" applyFill="1" applyAlignment="1">
      <alignment horizontal="center"/>
    </xf>
    <xf numFmtId="37" fontId="216" fillId="98" borderId="0" xfId="0" applyNumberFormat="1" applyFont="1" applyFill="1" applyAlignment="1">
      <alignment horizontal="center"/>
    </xf>
    <xf numFmtId="262" fontId="216" fillId="98" borderId="0" xfId="34681" applyNumberFormat="1" applyFont="1" applyFill="1" applyAlignment="1">
      <alignment horizontal="center"/>
    </xf>
    <xf numFmtId="41" fontId="0" fillId="49" borderId="0" xfId="0" applyNumberFormat="1" applyFill="1"/>
    <xf numFmtId="41" fontId="0" fillId="49" borderId="0" xfId="20794" applyFont="1" applyFill="1" applyBorder="1"/>
    <xf numFmtId="41" fontId="245" fillId="49" borderId="0" xfId="20794" applyFont="1" applyFill="1"/>
    <xf numFmtId="267" fontId="252" fillId="49" borderId="0" xfId="34681" applyNumberFormat="1" applyFont="1" applyFill="1" applyAlignment="1">
      <alignment horizontal="center"/>
    </xf>
    <xf numFmtId="267"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6" fontId="256" fillId="49" borderId="1" xfId="34681" applyNumberFormat="1" applyFont="1" applyFill="1" applyBorder="1" applyAlignment="1">
      <alignment horizontal="center"/>
    </xf>
    <xf numFmtId="266" fontId="256" fillId="49" borderId="3" xfId="34681" applyNumberFormat="1" applyFont="1" applyFill="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3" xfId="0" applyNumberFormat="1" applyFont="1" applyFill="1" applyBorder="1" applyAlignment="1">
      <alignment horizontal="center"/>
    </xf>
    <xf numFmtId="3" fontId="252" fillId="49" borderId="0" xfId="0" applyNumberFormat="1" applyFont="1" applyFill="1" applyAlignment="1">
      <alignment horizontal="center"/>
    </xf>
    <xf numFmtId="260" fontId="246" fillId="98" borderId="13" xfId="0" applyNumberFormat="1" applyFont="1" applyFill="1" applyBorder="1" applyAlignment="1">
      <alignment horizontal="left" vertical="center"/>
    </xf>
    <xf numFmtId="0" fontId="34" fillId="49" borderId="0" xfId="0" applyFont="1" applyFill="1"/>
    <xf numFmtId="258" fontId="245" fillId="49" borderId="0" xfId="0" applyNumberFormat="1" applyFont="1" applyFill="1"/>
    <xf numFmtId="171" fontId="216" fillId="98" borderId="0" xfId="0" applyNumberFormat="1" applyFont="1" applyFill="1" applyAlignment="1">
      <alignment horizontal="center" vertical="center" wrapText="1"/>
    </xf>
    <xf numFmtId="260" fontId="246" fillId="49" borderId="0" xfId="0" applyNumberFormat="1" applyFont="1" applyFill="1" applyAlignment="1">
      <alignment horizontal="center" vertical="center"/>
    </xf>
    <xf numFmtId="263" fontId="246" fillId="49" borderId="0" xfId="34688" applyNumberFormat="1" applyFont="1" applyFill="1" applyBorder="1" applyAlignment="1">
      <alignment horizontal="center" vertical="center"/>
    </xf>
    <xf numFmtId="263" fontId="238" fillId="49" borderId="0" xfId="34688" applyNumberFormat="1" applyFont="1" applyFill="1" applyBorder="1" applyAlignment="1">
      <alignment horizontal="center" vertical="center"/>
    </xf>
    <xf numFmtId="260" fontId="246" fillId="98" borderId="1" xfId="0" applyNumberFormat="1" applyFont="1" applyFill="1" applyBorder="1" applyAlignment="1">
      <alignment horizontal="center" vertical="center"/>
    </xf>
    <xf numFmtId="260" fontId="246" fillId="98" borderId="1" xfId="0" applyNumberFormat="1" applyFont="1" applyFill="1" applyBorder="1" applyAlignment="1">
      <alignment horizontal="left" vertical="center"/>
    </xf>
    <xf numFmtId="260" fontId="246" fillId="98" borderId="13" xfId="0" applyNumberFormat="1" applyFont="1" applyFill="1" applyBorder="1" applyAlignment="1">
      <alignment horizontal="center" vertical="center"/>
    </xf>
    <xf numFmtId="263" fontId="239" fillId="49" borderId="0" xfId="34688" applyNumberFormat="1" applyFont="1" applyFill="1" applyBorder="1" applyAlignment="1">
      <alignment horizontal="center" vertical="center"/>
    </xf>
    <xf numFmtId="172" fontId="252"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5" fontId="256" fillId="49" borderId="3" xfId="34681" applyNumberFormat="1" applyFont="1" applyFill="1" applyBorder="1" applyAlignment="1">
      <alignment horizontal="center"/>
    </xf>
    <xf numFmtId="265" fontId="256" fillId="49" borderId="1" xfId="34681" applyNumberFormat="1" applyFont="1" applyFill="1" applyBorder="1" applyAlignment="1">
      <alignment horizontal="center"/>
    </xf>
    <xf numFmtId="257" fontId="239" fillId="49" borderId="0" xfId="20792" applyNumberFormat="1" applyFont="1" applyFill="1" applyBorder="1" applyAlignment="1">
      <alignment horizontal="center" vertical="center"/>
    </xf>
    <xf numFmtId="268" fontId="0" fillId="49" borderId="0" xfId="20794" applyNumberFormat="1" applyFont="1" applyFill="1" applyBorder="1"/>
    <xf numFmtId="267" fontId="256" fillId="49" borderId="3" xfId="34681" applyNumberFormat="1" applyFont="1" applyFill="1" applyBorder="1" applyAlignment="1">
      <alignment horizontal="center"/>
    </xf>
    <xf numFmtId="258" fontId="0" fillId="49" borderId="60" xfId="0" applyNumberFormat="1" applyFill="1" applyBorder="1"/>
    <xf numFmtId="171" fontId="245" fillId="49" borderId="0" xfId="0" applyNumberFormat="1" applyFont="1" applyFill="1"/>
    <xf numFmtId="172" fontId="245" fillId="49" borderId="0" xfId="20792" applyNumberFormat="1" applyFont="1" applyFill="1" applyBorder="1"/>
    <xf numFmtId="260" fontId="239" fillId="49" borderId="59" xfId="0" applyNumberFormat="1" applyFont="1" applyFill="1" applyBorder="1" applyAlignment="1">
      <alignment horizontal="center" vertical="center"/>
    </xf>
    <xf numFmtId="0" fontId="3" fillId="49" borderId="0" xfId="0" applyFont="1" applyFill="1"/>
    <xf numFmtId="258" fontId="0" fillId="49" borderId="0" xfId="0" applyNumberFormat="1" applyFill="1"/>
    <xf numFmtId="0" fontId="241" fillId="99" borderId="0" xfId="0" applyFont="1" applyFill="1" applyAlignment="1">
      <alignment horizontal="center"/>
    </xf>
    <xf numFmtId="269" fontId="216" fillId="98" borderId="0" xfId="34681" applyNumberFormat="1" applyFont="1" applyFill="1" applyAlignment="1">
      <alignment horizontal="center"/>
    </xf>
    <xf numFmtId="264" fontId="0" fillId="49" borderId="0" xfId="0" applyNumberFormat="1" applyFill="1"/>
    <xf numFmtId="264" fontId="36" fillId="49" borderId="0" xfId="0" applyNumberFormat="1" applyFont="1" applyFill="1"/>
    <xf numFmtId="171" fontId="250" fillId="0" borderId="3" xfId="0" applyNumberFormat="1" applyFont="1" applyBorder="1" applyAlignment="1">
      <alignment horizontal="center" vertical="center"/>
    </xf>
    <xf numFmtId="171" fontId="239" fillId="49" borderId="3" xfId="0" applyNumberFormat="1" applyFont="1" applyFill="1" applyBorder="1" applyAlignment="1">
      <alignment horizontal="center" vertical="center"/>
    </xf>
    <xf numFmtId="270" fontId="250" fillId="49" borderId="0" xfId="20794" applyNumberFormat="1" applyFont="1" applyFill="1" applyBorder="1" applyAlignment="1">
      <alignment horizontal="center" vertical="center"/>
    </xf>
    <xf numFmtId="9" fontId="250" fillId="49" borderId="0" xfId="20792" applyFont="1" applyFill="1" applyBorder="1" applyAlignment="1">
      <alignment horizontal="center" vertical="center"/>
    </xf>
    <xf numFmtId="271" fontId="239" fillId="49" borderId="60" xfId="20792" applyNumberFormat="1" applyFont="1" applyFill="1" applyBorder="1" applyAlignment="1">
      <alignment horizontal="center" vertical="center"/>
    </xf>
    <xf numFmtId="271" fontId="238" fillId="49" borderId="60" xfId="20792" applyNumberFormat="1" applyFont="1" applyFill="1" applyBorder="1" applyAlignment="1">
      <alignment horizontal="center" vertical="center"/>
    </xf>
    <xf numFmtId="271" fontId="239" fillId="49" borderId="59" xfId="20792" applyNumberFormat="1" applyFont="1" applyFill="1" applyBorder="1" applyAlignment="1">
      <alignment horizontal="center" vertical="center"/>
    </xf>
    <xf numFmtId="271" fontId="216" fillId="98" borderId="0" xfId="20792" applyNumberFormat="1" applyFont="1" applyFill="1" applyBorder="1" applyAlignment="1">
      <alignment horizontal="center" vertical="center"/>
    </xf>
    <xf numFmtId="271" fontId="246" fillId="98" borderId="1" xfId="34688" applyNumberFormat="1" applyFont="1" applyFill="1" applyBorder="1" applyAlignment="1">
      <alignment horizontal="center" vertical="center"/>
    </xf>
    <xf numFmtId="271" fontId="238" fillId="49" borderId="61" xfId="34688" applyNumberFormat="1" applyFont="1" applyFill="1" applyBorder="1" applyAlignment="1">
      <alignment horizontal="center" vertical="center"/>
    </xf>
    <xf numFmtId="271" fontId="239" fillId="49" borderId="60" xfId="34688" applyNumberFormat="1" applyFont="1" applyFill="1" applyBorder="1" applyAlignment="1">
      <alignment horizontal="center" vertical="center"/>
    </xf>
    <xf numFmtId="271" fontId="238" fillId="49" borderId="60" xfId="34688" applyNumberFormat="1" applyFont="1" applyFill="1" applyBorder="1" applyAlignment="1">
      <alignment horizontal="center" vertical="center"/>
    </xf>
    <xf numFmtId="271" fontId="256" fillId="49" borderId="3" xfId="34681" applyNumberFormat="1" applyFont="1" applyFill="1" applyBorder="1" applyAlignment="1">
      <alignment horizontal="center"/>
    </xf>
    <xf numFmtId="271" fontId="256" fillId="49" borderId="0" xfId="34681" applyNumberFormat="1" applyFont="1" applyFill="1" applyAlignment="1">
      <alignment horizontal="center"/>
    </xf>
    <xf numFmtId="271" fontId="256" fillId="49" borderId="1" xfId="34681" applyNumberFormat="1" applyFont="1" applyFill="1" applyBorder="1" applyAlignment="1">
      <alignment horizontal="center"/>
    </xf>
    <xf numFmtId="41" fontId="0" fillId="49" borderId="0" xfId="20794" applyFont="1" applyFill="1"/>
    <xf numFmtId="172" fontId="3" fillId="49" borderId="0" xfId="20792" applyNumberFormat="1" applyFont="1" applyFill="1"/>
    <xf numFmtId="172" fontId="245" fillId="49" borderId="0" xfId="20792" applyNumberFormat="1" applyFont="1" applyFill="1"/>
    <xf numFmtId="172" fontId="245" fillId="49" borderId="0" xfId="20792" applyNumberFormat="1" applyFont="1" applyFill="1" applyAlignment="1">
      <alignment horizontal="center"/>
    </xf>
    <xf numFmtId="269" fontId="256" fillId="49" borderId="3" xfId="34681" applyNumberFormat="1" applyFont="1" applyFill="1" applyBorder="1" applyAlignment="1">
      <alignment horizontal="center"/>
    </xf>
    <xf numFmtId="0" fontId="244" fillId="49" borderId="1" xfId="0" applyFont="1" applyFill="1" applyBorder="1" applyAlignment="1">
      <alignment vertical="center"/>
    </xf>
    <xf numFmtId="263" fontId="267" fillId="49" borderId="0" xfId="20792" applyNumberFormat="1" applyFont="1" applyFill="1" applyBorder="1" applyAlignment="1">
      <alignment horizontal="center" vertical="center"/>
    </xf>
    <xf numFmtId="263" fontId="267" fillId="49" borderId="57" xfId="20792" applyNumberFormat="1" applyFont="1" applyFill="1" applyBorder="1" applyAlignment="1">
      <alignment horizontal="center" vertical="center"/>
    </xf>
    <xf numFmtId="252" fontId="268" fillId="49" borderId="0" xfId="0" applyNumberFormat="1" applyFont="1" applyFill="1" applyAlignment="1">
      <alignment horizontal="center" vertical="center"/>
    </xf>
    <xf numFmtId="190" fontId="268" fillId="49" borderId="58" xfId="0" applyNumberFormat="1" applyFont="1" applyFill="1" applyBorder="1" applyAlignment="1">
      <alignment horizontal="center" vertical="center"/>
    </xf>
    <xf numFmtId="0" fontId="245" fillId="0" borderId="3" xfId="0" applyFont="1" applyBorder="1" applyAlignment="1">
      <alignment horizontal="left"/>
    </xf>
    <xf numFmtId="0" fontId="245" fillId="0" borderId="0" xfId="0" applyFont="1" applyAlignment="1">
      <alignment horizontal="left"/>
    </xf>
    <xf numFmtId="271" fontId="216" fillId="49" borderId="0" xfId="20792" applyNumberFormat="1" applyFont="1" applyFill="1" applyBorder="1" applyAlignment="1">
      <alignment horizontal="center" vertical="center"/>
    </xf>
    <xf numFmtId="271" fontId="239" fillId="49" borderId="0" xfId="20792" applyNumberFormat="1" applyFont="1" applyFill="1" applyBorder="1" applyAlignment="1">
      <alignment horizontal="center" vertical="center"/>
    </xf>
    <xf numFmtId="172" fontId="34" fillId="49" borderId="0" xfId="20792" applyNumberFormat="1" applyFont="1" applyFill="1" applyBorder="1"/>
    <xf numFmtId="182" fontId="34" fillId="49" borderId="0" xfId="0" applyNumberFormat="1" applyFont="1" applyFill="1"/>
    <xf numFmtId="272" fontId="0" fillId="49" borderId="0" xfId="0" applyNumberFormat="1" applyFill="1"/>
    <xf numFmtId="260" fontId="244" fillId="49" borderId="1" xfId="0" applyNumberFormat="1" applyFont="1" applyFill="1" applyBorder="1" applyAlignment="1">
      <alignment horizontal="center" vertical="center"/>
    </xf>
    <xf numFmtId="260" fontId="252" fillId="49" borderId="1" xfId="0" applyNumberFormat="1" applyFont="1" applyFill="1" applyBorder="1" applyAlignment="1">
      <alignment horizontal="center" vertical="center"/>
    </xf>
    <xf numFmtId="271" fontId="216" fillId="98" borderId="0" xfId="34688" applyNumberFormat="1" applyFont="1" applyFill="1" applyBorder="1" applyAlignment="1">
      <alignment horizontal="center" vertical="center"/>
    </xf>
    <xf numFmtId="271" fontId="246" fillId="98" borderId="59" xfId="34688" applyNumberFormat="1" applyFont="1" applyFill="1" applyBorder="1" applyAlignment="1">
      <alignment horizontal="center" vertical="center"/>
    </xf>
    <xf numFmtId="260" fontId="246" fillId="98" borderId="0" xfId="0" applyNumberFormat="1" applyFont="1" applyFill="1" applyAlignment="1">
      <alignment horizontal="center" vertical="center"/>
    </xf>
    <xf numFmtId="269" fontId="238" fillId="49" borderId="60" xfId="20792" applyNumberFormat="1" applyFont="1" applyFill="1" applyBorder="1" applyAlignment="1">
      <alignment horizontal="center" vertical="center"/>
    </xf>
    <xf numFmtId="264" fontId="34" fillId="49" borderId="0" xfId="0" applyNumberFormat="1" applyFont="1" applyFill="1"/>
    <xf numFmtId="172" fontId="252" fillId="0" borderId="3" xfId="34688" quotePrefix="1" applyNumberFormat="1" applyFont="1" applyFill="1" applyBorder="1" applyAlignment="1">
      <alignment horizontal="center"/>
    </xf>
    <xf numFmtId="0" fontId="239" fillId="49" borderId="1" xfId="0" applyFont="1" applyFill="1" applyBorder="1" applyAlignment="1">
      <alignment horizontal="left" vertical="center"/>
    </xf>
    <xf numFmtId="0" fontId="239" fillId="49" borderId="3" xfId="0" applyFont="1" applyFill="1" applyBorder="1" applyAlignment="1">
      <alignment horizontal="left" vertical="center"/>
    </xf>
    <xf numFmtId="271" fontId="216" fillId="100" borderId="0" xfId="20792" applyNumberFormat="1" applyFont="1" applyFill="1" applyBorder="1" applyAlignment="1">
      <alignment horizontal="center" vertical="center"/>
    </xf>
    <xf numFmtId="259" fontId="216" fillId="49" borderId="0" xfId="0" applyNumberFormat="1" applyFont="1" applyFill="1" applyAlignment="1">
      <alignment horizontal="center" vertical="center" wrapText="1"/>
    </xf>
    <xf numFmtId="260" fontId="262" fillId="100" borderId="59" xfId="0" applyNumberFormat="1" applyFont="1" applyFill="1" applyBorder="1" applyAlignment="1">
      <alignment horizontal="center" vertical="center"/>
    </xf>
    <xf numFmtId="258" fontId="251" fillId="49" borderId="57" xfId="0" applyNumberFormat="1" applyFont="1" applyFill="1" applyBorder="1" applyAlignment="1">
      <alignment horizontal="center" vertical="center"/>
    </xf>
    <xf numFmtId="258" fontId="263" fillId="49" borderId="0" xfId="0" applyNumberFormat="1" applyFont="1" applyFill="1" applyAlignment="1">
      <alignment horizontal="center" vertical="center"/>
    </xf>
    <xf numFmtId="258" fontId="265" fillId="49" borderId="0" xfId="0" applyNumberFormat="1" applyFont="1" applyFill="1" applyAlignment="1">
      <alignment horizontal="center" vertical="center"/>
    </xf>
    <xf numFmtId="258" fontId="263" fillId="49" borderId="57" xfId="0" applyNumberFormat="1" applyFont="1" applyFill="1" applyBorder="1" applyAlignment="1">
      <alignment horizontal="center" vertical="center"/>
    </xf>
    <xf numFmtId="273" fontId="250" fillId="49" borderId="61" xfId="0" applyNumberFormat="1" applyFont="1" applyFill="1" applyBorder="1" applyAlignment="1">
      <alignment horizontal="center" vertical="center"/>
    </xf>
    <xf numFmtId="273" fontId="251" fillId="49" borderId="61" xfId="0" applyNumberFormat="1" applyFont="1" applyFill="1" applyBorder="1" applyAlignment="1">
      <alignment horizontal="center" vertical="center"/>
    </xf>
    <xf numFmtId="172" fontId="0" fillId="49" borderId="0" xfId="20792" applyNumberFormat="1" applyFont="1" applyFill="1"/>
    <xf numFmtId="265" fontId="245" fillId="49" borderId="3" xfId="34681" applyNumberFormat="1" applyFont="1" applyFill="1" applyBorder="1" applyAlignment="1">
      <alignment horizontal="center"/>
    </xf>
    <xf numFmtId="0" fontId="245" fillId="49" borderId="13" xfId="0" applyFont="1" applyFill="1" applyBorder="1" applyAlignment="1">
      <alignment horizontal="left"/>
    </xf>
    <xf numFmtId="0" fontId="245" fillId="49" borderId="13" xfId="0" applyFont="1" applyFill="1" applyBorder="1" applyAlignment="1">
      <alignment horizontal="right"/>
    </xf>
    <xf numFmtId="172" fontId="252" fillId="49" borderId="13" xfId="34688" quotePrefix="1" applyNumberFormat="1" applyFont="1" applyFill="1" applyBorder="1" applyAlignment="1">
      <alignment horizontal="center"/>
    </xf>
    <xf numFmtId="271" fontId="256" fillId="49" borderId="13" xfId="34681" applyNumberFormat="1" applyFont="1" applyFill="1" applyBorder="1" applyAlignment="1">
      <alignment horizontal="center"/>
    </xf>
    <xf numFmtId="37" fontId="245" fillId="49" borderId="13" xfId="0" applyNumberFormat="1" applyFont="1" applyFill="1" applyBorder="1" applyAlignment="1">
      <alignment horizontal="center"/>
    </xf>
    <xf numFmtId="268" fontId="252" fillId="49" borderId="13" xfId="20794" quotePrefix="1" applyNumberFormat="1" applyFont="1" applyFill="1" applyBorder="1" applyAlignment="1">
      <alignment horizontal="center"/>
    </xf>
    <xf numFmtId="262" fontId="256" fillId="49" borderId="13" xfId="34681" applyNumberFormat="1" applyFont="1" applyFill="1" applyBorder="1" applyAlignment="1">
      <alignment horizontal="center"/>
    </xf>
    <xf numFmtId="265" fontId="245" fillId="49" borderId="0" xfId="0" applyNumberFormat="1" applyFont="1" applyFill="1"/>
    <xf numFmtId="0" fontId="245" fillId="49" borderId="62" xfId="0" applyFont="1" applyFill="1" applyBorder="1"/>
    <xf numFmtId="252" fontId="252" fillId="0" borderId="3" xfId="0" applyNumberFormat="1" applyFont="1" applyBorder="1" applyAlignment="1">
      <alignment horizontal="center"/>
    </xf>
    <xf numFmtId="0" fontId="241" fillId="99" borderId="0" xfId="0" applyFont="1" applyFill="1" applyAlignment="1">
      <alignment horizontal="center" vertical="center" wrapText="1"/>
    </xf>
    <xf numFmtId="0" fontId="241" fillId="98" borderId="0" xfId="0" applyFont="1" applyFill="1" applyAlignment="1">
      <alignment horizontal="center" vertical="center" wrapText="1"/>
    </xf>
    <xf numFmtId="0" fontId="261" fillId="98" borderId="0" xfId="0" applyFont="1" applyFill="1" applyAlignment="1">
      <alignment vertical="center"/>
    </xf>
    <xf numFmtId="0" fontId="261" fillId="98" borderId="0" xfId="0" applyFont="1" applyFill="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4" fontId="252" fillId="49" borderId="13" xfId="0" applyNumberFormat="1" applyFont="1" applyFill="1" applyBorder="1" applyAlignment="1">
      <alignment horizontal="center" vertical="center"/>
    </xf>
    <xf numFmtId="264" fontId="252" fillId="49" borderId="1" xfId="0" applyNumberFormat="1" applyFont="1" applyFill="1" applyBorder="1" applyAlignment="1">
      <alignment horizontal="center" vertical="center"/>
    </xf>
    <xf numFmtId="264" fontId="244" fillId="49" borderId="13" xfId="0" applyNumberFormat="1" applyFont="1" applyFill="1" applyBorder="1" applyAlignment="1">
      <alignment horizontal="center" vertical="center"/>
    </xf>
    <xf numFmtId="264"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172" fontId="250" fillId="49" borderId="13" xfId="20792" applyNumberFormat="1" applyFont="1" applyFill="1" applyBorder="1" applyAlignment="1">
      <alignment horizontal="center" vertical="center"/>
    </xf>
    <xf numFmtId="172" fontId="250" fillId="49" borderId="1" xfId="20792" applyNumberFormat="1" applyFont="1" applyFill="1" applyBorder="1" applyAlignment="1">
      <alignment horizontal="center" vertical="center"/>
    </xf>
    <xf numFmtId="172" fontId="244" fillId="49" borderId="13" xfId="20792" applyNumberFormat="1" applyFont="1" applyFill="1" applyBorder="1" applyAlignment="1">
      <alignment horizontal="center" vertical="center"/>
    </xf>
    <xf numFmtId="172" fontId="244" fillId="49" borderId="1" xfId="20792" applyNumberFormat="1" applyFont="1" applyFill="1" applyBorder="1" applyAlignment="1">
      <alignment horizontal="center" vertical="center"/>
    </xf>
    <xf numFmtId="0" fontId="239" fillId="49" borderId="0" xfId="0" applyFont="1" applyFill="1" applyAlignment="1">
      <alignment vertical="center"/>
    </xf>
    <xf numFmtId="0" fontId="239" fillId="49" borderId="0" xfId="0" applyFont="1" applyFill="1" applyAlignment="1">
      <alignment horizontal="center" vertical="center"/>
    </xf>
    <xf numFmtId="171" fontId="250" fillId="0" borderId="0" xfId="0" applyNumberFormat="1" applyFont="1" applyAlignment="1">
      <alignment horizontal="center" vertical="center"/>
    </xf>
    <xf numFmtId="171" fontId="239" fillId="49" borderId="0" xfId="0" applyNumberFormat="1" applyFont="1" applyFill="1" applyAlignment="1">
      <alignment horizontal="center" vertical="center"/>
    </xf>
    <xf numFmtId="172" fontId="250" fillId="49" borderId="0" xfId="20792" applyNumberFormat="1" applyFont="1" applyFill="1" applyAlignment="1">
      <alignment horizontal="center" vertical="center"/>
    </xf>
    <xf numFmtId="0" fontId="266" fillId="49" borderId="13" xfId="0" applyFont="1" applyFill="1" applyBorder="1" applyAlignment="1">
      <alignment horizontal="left" vertical="center" wrapText="1"/>
    </xf>
    <xf numFmtId="0" fontId="239" fillId="49" borderId="3" xfId="0" applyFont="1" applyFill="1" applyBorder="1" applyAlignment="1">
      <alignment vertical="center" wrapText="1"/>
    </xf>
    <xf numFmtId="0" fontId="239" fillId="49" borderId="0" xfId="0" applyFont="1" applyFill="1" applyAlignment="1">
      <alignment horizontal="left" vertical="center"/>
    </xf>
    <xf numFmtId="172" fontId="250" fillId="0" borderId="0" xfId="20792" applyNumberFormat="1" applyFont="1" applyFill="1" applyAlignment="1">
      <alignment horizontal="center" vertical="center"/>
    </xf>
    <xf numFmtId="172" fontId="239" fillId="49" borderId="13" xfId="20792" applyNumberFormat="1" applyFont="1" applyFill="1" applyBorder="1" applyAlignment="1">
      <alignment horizontal="center" vertical="center"/>
    </xf>
    <xf numFmtId="172" fontId="239" fillId="49" borderId="0" xfId="20792" applyNumberFormat="1" applyFont="1" applyFill="1" applyAlignment="1">
      <alignment horizontal="center" vertical="center"/>
    </xf>
    <xf numFmtId="172" fontId="239" fillId="49" borderId="1" xfId="20792"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264" fontId="250" fillId="0" borderId="13" xfId="0" applyNumberFormat="1" applyFont="1" applyBorder="1" applyAlignment="1">
      <alignment horizontal="center" vertical="center"/>
    </xf>
    <xf numFmtId="264" fontId="250" fillId="0" borderId="1" xfId="0" applyNumberFormat="1" applyFont="1" applyBorder="1" applyAlignment="1">
      <alignment horizontal="center" vertical="center"/>
    </xf>
    <xf numFmtId="264" fontId="239" fillId="49" borderId="13" xfId="0" applyNumberFormat="1" applyFont="1" applyFill="1" applyBorder="1" applyAlignment="1">
      <alignment horizontal="center" vertical="center"/>
    </xf>
    <xf numFmtId="264" fontId="239" fillId="49" borderId="1" xfId="0" applyNumberFormat="1" applyFont="1" applyFill="1" applyBorder="1" applyAlignment="1">
      <alignment horizontal="center" vertical="center"/>
    </xf>
    <xf numFmtId="0" fontId="216" fillId="98" borderId="0" xfId="0" applyFont="1" applyFill="1" applyAlignment="1">
      <alignment horizontal="left" vertical="center" wrapText="1"/>
    </xf>
    <xf numFmtId="0" fontId="236" fillId="49" borderId="0" xfId="0" applyFont="1" applyFill="1" applyAlignment="1">
      <alignment horizontal="left" vertical="top" wrapText="1"/>
    </xf>
    <xf numFmtId="0" fontId="258" fillId="49" borderId="0" xfId="0" applyFont="1" applyFill="1" applyAlignment="1">
      <alignment horizontal="left" vertical="top" wrapText="1"/>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35FD2B"/>
      <color rgb="FF0F243E"/>
      <color rgb="FF5A89C2"/>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247651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523875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oneCellAnchor>
    <xdr:from>
      <xdr:col>0</xdr:col>
      <xdr:colOff>76201</xdr:colOff>
      <xdr:row>0</xdr:row>
      <xdr:rowOff>47625</xdr:rowOff>
    </xdr:from>
    <xdr:ext cx="1409700" cy="279400"/>
    <xdr:pic>
      <xdr:nvPicPr>
        <xdr:cNvPr id="4" name="Picture 1">
          <a:extLst>
            <a:ext uri="{FF2B5EF4-FFF2-40B4-BE49-F238E27FC236}">
              <a16:creationId xmlns:a16="http://schemas.microsoft.com/office/drawing/2014/main" id="{F11C0ED7-8C32-4EC5-941E-0DE9D850AC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409700" cy="279400"/>
        </a:xfrm>
        <a:prstGeom prst="rect">
          <a:avLst/>
        </a:prstGeom>
        <a:noFill/>
      </xdr:spPr>
    </xdr:pic>
    <xdr:clientData/>
  </xdr:oneCellAnchor>
  <xdr:oneCellAnchor>
    <xdr:from>
      <xdr:col>0</xdr:col>
      <xdr:colOff>66675</xdr:colOff>
      <xdr:row>5</xdr:row>
      <xdr:rowOff>25900</xdr:rowOff>
    </xdr:from>
    <xdr:ext cx="1695450" cy="326448"/>
    <xdr:pic>
      <xdr:nvPicPr>
        <xdr:cNvPr id="5" name="Picture 2">
          <a:extLst>
            <a:ext uri="{FF2B5EF4-FFF2-40B4-BE49-F238E27FC236}">
              <a16:creationId xmlns:a16="http://schemas.microsoft.com/office/drawing/2014/main" id="{9AD8DC5B-41F0-4F12-831A-E5E091A4BB2D}"/>
            </a:ext>
          </a:extLst>
        </xdr:cNvPr>
        <xdr:cNvPicPr>
          <a:picLocks noChangeAspect="1"/>
        </xdr:cNvPicPr>
      </xdr:nvPicPr>
      <xdr:blipFill>
        <a:blip xmlns:r="http://schemas.openxmlformats.org/officeDocument/2006/relationships" r:embed="rId2"/>
        <a:stretch>
          <a:fillRect/>
        </a:stretch>
      </xdr:blipFill>
      <xdr:spPr>
        <a:xfrm>
          <a:off x="66675" y="932680"/>
          <a:ext cx="1695450" cy="326448"/>
        </a:xfrm>
        <a:prstGeom prst="rect">
          <a:avLst/>
        </a:prstGeom>
      </xdr:spPr>
    </xdr:pic>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tabSelected="1" workbookViewId="0">
      <selection activeCell="C8" sqref="C8:F14"/>
    </sheetView>
  </sheetViews>
  <sheetFormatPr baseColWidth="10" defaultColWidth="9.08984375" defaultRowHeight="13"/>
  <cols>
    <col min="1" max="1" width="18.08984375" style="8" customWidth="1"/>
    <col min="2" max="2" width="8" style="8" customWidth="1"/>
    <col min="3" max="4" width="9.1796875" style="8" customWidth="1"/>
    <col min="5" max="5" width="7" style="8" customWidth="1"/>
    <col min="6" max="6" width="7.54296875" style="8" bestFit="1" customWidth="1"/>
    <col min="7" max="16384" width="9.08984375" style="8"/>
  </cols>
  <sheetData>
    <row r="1" spans="1:6" ht="15" customHeight="1">
      <c r="A1" s="23" t="s">
        <v>77</v>
      </c>
      <c r="B1" s="23"/>
      <c r="C1" s="209" t="s">
        <v>114</v>
      </c>
      <c r="D1" s="209"/>
      <c r="E1" s="142" t="s">
        <v>5</v>
      </c>
      <c r="F1" s="142"/>
    </row>
    <row r="2" spans="1:6" ht="15" customHeight="1">
      <c r="A2" s="23"/>
      <c r="B2" s="23"/>
      <c r="C2" s="23">
        <v>2024</v>
      </c>
      <c r="D2" s="23">
        <v>2023</v>
      </c>
      <c r="E2" s="36" t="s">
        <v>7</v>
      </c>
      <c r="F2" s="37" t="s">
        <v>75</v>
      </c>
    </row>
    <row r="3" spans="1:6">
      <c r="A3" s="16" t="s">
        <v>90</v>
      </c>
      <c r="B3" s="33" t="s">
        <v>20</v>
      </c>
      <c r="C3" s="192">
        <f>+'Estado de Resultado'!B8</f>
        <v>93.808000000000007</v>
      </c>
      <c r="D3" s="193">
        <f>+'Estado de Resultado'!C8</f>
        <v>607.08199999999999</v>
      </c>
      <c r="E3" s="167">
        <f>+C3/D3-1</f>
        <v>-0.84547721724577563</v>
      </c>
      <c r="F3" s="169">
        <f>+C3-D3</f>
        <v>-513.274</v>
      </c>
    </row>
    <row r="4" spans="1:6">
      <c r="A4" s="28" t="s">
        <v>79</v>
      </c>
      <c r="B4" s="34" t="s">
        <v>20</v>
      </c>
      <c r="C4" s="194">
        <f>+'Estado de Resultado'!B11</f>
        <v>-159.10499999999999</v>
      </c>
      <c r="D4" s="191">
        <f>+'Estado de Resultado'!C11</f>
        <v>597.97699999999998</v>
      </c>
      <c r="E4" s="168">
        <f>+C4/D4-1</f>
        <v>-1.2660721064522549</v>
      </c>
      <c r="F4" s="169">
        <f>+C4-D4</f>
        <v>-757.08199999999999</v>
      </c>
    </row>
    <row r="5" spans="1:6">
      <c r="F5" s="207"/>
    </row>
    <row r="6" spans="1:6" ht="15" customHeight="1">
      <c r="A6" s="22" t="s">
        <v>76</v>
      </c>
      <c r="B6" s="22"/>
      <c r="C6" s="210" t="s">
        <v>114</v>
      </c>
      <c r="D6" s="210"/>
      <c r="E6" s="39" t="s">
        <v>5</v>
      </c>
      <c r="F6" s="39"/>
    </row>
    <row r="7" spans="1:6" ht="15" customHeight="1">
      <c r="A7" s="22"/>
      <c r="B7" s="22"/>
      <c r="C7" s="22">
        <v>2024</v>
      </c>
      <c r="D7" s="22">
        <v>2023</v>
      </c>
      <c r="E7" s="38" t="s">
        <v>7</v>
      </c>
      <c r="F7" s="39" t="s">
        <v>75</v>
      </c>
    </row>
    <row r="8" spans="1:6">
      <c r="A8" s="8" t="s">
        <v>63</v>
      </c>
      <c r="B8" s="33" t="s">
        <v>20</v>
      </c>
      <c r="C8" s="26">
        <f>+'Hapag-LLoyd'!C8</f>
        <v>4623.35605261</v>
      </c>
      <c r="D8" s="27">
        <f>+'Hapag-LLoyd'!D8</f>
        <v>6028.1107898700002</v>
      </c>
      <c r="E8" s="25">
        <f>+'Hapag-LLoyd'!E8</f>
        <v>-0.23303399460086804</v>
      </c>
      <c r="F8" s="169">
        <f>+'Hapag-LLoyd'!F8</f>
        <v>-1404.7547372600002</v>
      </c>
    </row>
    <row r="9" spans="1:6">
      <c r="A9" s="8" t="s">
        <v>1</v>
      </c>
      <c r="B9" s="33" t="s">
        <v>20</v>
      </c>
      <c r="C9" s="26">
        <f>+'Hapag-LLoyd'!C11</f>
        <v>941.50072789000001</v>
      </c>
      <c r="D9" s="27">
        <f>+'Hapag-LLoyd'!D11</f>
        <v>2378.6962419500001</v>
      </c>
      <c r="E9" s="25">
        <f>+'Hapag-LLoyd'!E11</f>
        <v>-0.60419463768178339</v>
      </c>
      <c r="F9" s="169">
        <f>+'Hapag-LLoyd'!F11</f>
        <v>-1437.1955140600001</v>
      </c>
    </row>
    <row r="10" spans="1:6">
      <c r="A10" s="8" t="s">
        <v>2</v>
      </c>
      <c r="B10" s="33" t="s">
        <v>20</v>
      </c>
      <c r="C10" s="26">
        <f>+'Hapag-LLoyd'!C12</f>
        <v>395.69419495</v>
      </c>
      <c r="D10" s="27">
        <f>+'Hapag-LLoyd'!D12</f>
        <v>1873.9750241199999</v>
      </c>
      <c r="E10" s="25">
        <f>+'Hapag-LLoyd'!E12</f>
        <v>-0.78884766880187529</v>
      </c>
      <c r="F10" s="169">
        <f>+'Hapag-LLoyd'!F12</f>
        <v>-1478.2808291699998</v>
      </c>
    </row>
    <row r="11" spans="1:6">
      <c r="A11" s="8" t="s">
        <v>79</v>
      </c>
      <c r="B11" s="33" t="s">
        <v>20</v>
      </c>
      <c r="C11" s="26">
        <f>+'Hapag-LLoyd'!C13</f>
        <v>324.56076402999997</v>
      </c>
      <c r="D11" s="27">
        <f>+'Hapag-LLoyd'!D13</f>
        <v>2030.9684195799998</v>
      </c>
      <c r="E11" s="25">
        <f>+'Hapag-LLoyd'!E13</f>
        <v>-0.84019408627874259</v>
      </c>
      <c r="F11" s="169">
        <f>+'Hapag-LLoyd'!F13</f>
        <v>-1706.4076555499998</v>
      </c>
    </row>
    <row r="12" spans="1:6">
      <c r="A12" s="8" t="s">
        <v>91</v>
      </c>
      <c r="B12" s="33" t="s">
        <v>78</v>
      </c>
      <c r="C12" s="26">
        <f>+'Hapag-LLoyd'!C6</f>
        <v>1359</v>
      </c>
      <c r="D12" s="27">
        <f>+'Hapag-LLoyd'!D6</f>
        <v>1999</v>
      </c>
      <c r="E12" s="25">
        <f>+'Hapag-LLoyd'!E6</f>
        <v>-0.32016008004002006</v>
      </c>
      <c r="F12" s="169">
        <f>+'Hapag-LLoyd'!F6</f>
        <v>-640</v>
      </c>
    </row>
    <row r="13" spans="1:6">
      <c r="A13" s="8" t="s">
        <v>62</v>
      </c>
      <c r="B13" s="33" t="s">
        <v>80</v>
      </c>
      <c r="C13" s="26">
        <f>+'Hapag-LLoyd'!C7</f>
        <v>3037</v>
      </c>
      <c r="D13" s="27">
        <f>+'Hapag-LLoyd'!D7</f>
        <v>2842</v>
      </c>
      <c r="E13" s="25">
        <f>+'Hapag-LLoyd'!E7</f>
        <v>6.8613652357494725E-2</v>
      </c>
      <c r="F13" s="169">
        <f>+'Hapag-LLoyd'!F7</f>
        <v>195</v>
      </c>
    </row>
    <row r="14" spans="1:6">
      <c r="A14" s="29" t="s">
        <v>104</v>
      </c>
      <c r="B14" s="35" t="str">
        <f>+'Hapag-LLoyd'!B10</f>
        <v>US$/ton</v>
      </c>
      <c r="C14" s="30">
        <f>+'Hapag-LLoyd'!C10</f>
        <v>597</v>
      </c>
      <c r="D14" s="31">
        <f>+'Hapag-LLoyd'!D10</f>
        <v>645</v>
      </c>
      <c r="E14" s="32">
        <f>+'Hapag-LLoyd'!E10</f>
        <v>-7.441860465116279E-2</v>
      </c>
      <c r="F14" s="170">
        <f>+'Hapag-LLoyd'!F10</f>
        <v>-48</v>
      </c>
    </row>
  </sheetData>
  <mergeCells count="2">
    <mergeCell ref="C1:D1"/>
    <mergeCell ref="C6:D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N45"/>
  <sheetViews>
    <sheetView topLeftCell="A15" workbookViewId="0">
      <selection activeCell="H23" sqref="H23"/>
    </sheetView>
  </sheetViews>
  <sheetFormatPr baseColWidth="10" defaultColWidth="9.08984375" defaultRowHeight="13"/>
  <cols>
    <col min="1" max="1" width="50.90625" style="8" customWidth="1"/>
    <col min="2" max="2" width="10.6328125" style="8" bestFit="1" customWidth="1"/>
    <col min="3" max="4" width="10.08984375" style="103" customWidth="1"/>
    <col min="5" max="5" width="7.54296875" style="8" customWidth="1"/>
    <col min="6" max="6" width="6.453125" style="8" customWidth="1"/>
    <col min="7" max="16384" width="9.08984375" style="8"/>
  </cols>
  <sheetData>
    <row r="1" spans="1:14" ht="14.5">
      <c r="A1" s="252" t="s">
        <v>72</v>
      </c>
      <c r="B1" s="92"/>
      <c r="C1" s="213" t="s">
        <v>117</v>
      </c>
      <c r="D1" s="213"/>
      <c r="E1" s="224" t="s">
        <v>5</v>
      </c>
      <c r="F1" s="224"/>
    </row>
    <row r="2" spans="1:14" ht="14.5">
      <c r="A2" s="252"/>
      <c r="B2" s="93"/>
      <c r="C2" s="73">
        <v>2024</v>
      </c>
      <c r="D2" s="73">
        <v>2023</v>
      </c>
      <c r="E2" s="94" t="s">
        <v>7</v>
      </c>
      <c r="F2" s="95" t="s">
        <v>75</v>
      </c>
    </row>
    <row r="3" spans="1:14" ht="15" customHeight="1">
      <c r="A3" s="98" t="s">
        <v>58</v>
      </c>
      <c r="B3" s="99"/>
      <c r="C3" s="111">
        <v>280</v>
      </c>
      <c r="D3" s="131">
        <v>250</v>
      </c>
      <c r="E3" s="158">
        <f>+C3/D3-1</f>
        <v>0.12000000000000011</v>
      </c>
      <c r="F3" s="113">
        <f>+C3-D3</f>
        <v>30</v>
      </c>
    </row>
    <row r="4" spans="1:14" ht="15" customHeight="1">
      <c r="A4" s="18" t="s">
        <v>59</v>
      </c>
      <c r="B4" s="19" t="s">
        <v>0</v>
      </c>
      <c r="C4" s="111">
        <v>2066</v>
      </c>
      <c r="D4" s="131">
        <v>1818</v>
      </c>
      <c r="E4" s="159">
        <f t="shared" ref="E4:E14" si="0">+C4/D4-1</f>
        <v>0.13641364136413636</v>
      </c>
      <c r="F4" s="113">
        <f t="shared" ref="F4:F14" si="1">+C4-D4</f>
        <v>248</v>
      </c>
    </row>
    <row r="5" spans="1:14" ht="15" customHeight="1">
      <c r="A5" s="100" t="s">
        <v>60</v>
      </c>
      <c r="B5" s="99" t="s">
        <v>0</v>
      </c>
      <c r="C5" s="208">
        <v>3065</v>
      </c>
      <c r="D5" s="131">
        <v>2892</v>
      </c>
      <c r="E5" s="158">
        <f t="shared" si="0"/>
        <v>5.9820193637621033E-2</v>
      </c>
      <c r="F5" s="113">
        <f t="shared" si="1"/>
        <v>173</v>
      </c>
      <c r="L5" s="163"/>
    </row>
    <row r="6" spans="1:14" ht="15" customHeight="1">
      <c r="A6" s="100" t="s">
        <v>61</v>
      </c>
      <c r="B6" s="99" t="s">
        <v>78</v>
      </c>
      <c r="C6" s="111">
        <v>1359</v>
      </c>
      <c r="D6" s="131">
        <v>1999</v>
      </c>
      <c r="E6" s="158">
        <f t="shared" si="0"/>
        <v>-0.32016008004002006</v>
      </c>
      <c r="F6" s="113">
        <f t="shared" si="1"/>
        <v>-640</v>
      </c>
    </row>
    <row r="7" spans="1:14" ht="15" customHeight="1">
      <c r="A7" s="18" t="s">
        <v>62</v>
      </c>
      <c r="B7" s="19" t="s">
        <v>0</v>
      </c>
      <c r="C7" s="111">
        <v>3037</v>
      </c>
      <c r="D7" s="131">
        <v>2842</v>
      </c>
      <c r="E7" s="159">
        <f t="shared" si="0"/>
        <v>6.8613652357494725E-2</v>
      </c>
      <c r="F7" s="113">
        <f t="shared" si="1"/>
        <v>195</v>
      </c>
    </row>
    <row r="8" spans="1:14" ht="15" customHeight="1">
      <c r="A8" s="100" t="s">
        <v>63</v>
      </c>
      <c r="B8" s="99" t="s">
        <v>6</v>
      </c>
      <c r="C8" s="111">
        <v>4623.35605261</v>
      </c>
      <c r="D8" s="131">
        <v>6028.1107898700002</v>
      </c>
      <c r="E8" s="158">
        <f t="shared" si="0"/>
        <v>-0.23303399460086804</v>
      </c>
      <c r="F8" s="113">
        <f t="shared" si="1"/>
        <v>-1404.7547372600002</v>
      </c>
    </row>
    <row r="9" spans="1:14" ht="15" customHeight="1">
      <c r="A9" s="171" t="s">
        <v>64</v>
      </c>
      <c r="B9" s="99" t="s">
        <v>6</v>
      </c>
      <c r="C9" s="111">
        <v>3299.6174441799999</v>
      </c>
      <c r="D9" s="113">
        <v>3259.4331297199997</v>
      </c>
      <c r="E9" s="165">
        <f t="shared" si="0"/>
        <v>1.2328620610005281E-2</v>
      </c>
      <c r="F9" s="113">
        <f t="shared" si="1"/>
        <v>40.184314460000223</v>
      </c>
    </row>
    <row r="10" spans="1:14" ht="15" customHeight="1">
      <c r="A10" s="172" t="s">
        <v>107</v>
      </c>
      <c r="B10" s="19" t="s">
        <v>92</v>
      </c>
      <c r="C10" s="111">
        <v>597</v>
      </c>
      <c r="D10" s="198">
        <v>645</v>
      </c>
      <c r="E10" s="159">
        <f>+C10/D10-1</f>
        <v>-7.441860465116279E-2</v>
      </c>
      <c r="F10" s="113">
        <f>+C10-D10</f>
        <v>-48</v>
      </c>
      <c r="L10" s="163"/>
    </row>
    <row r="11" spans="1:14" ht="15" customHeight="1">
      <c r="A11" s="171" t="s">
        <v>1</v>
      </c>
      <c r="B11" s="99" t="s">
        <v>6</v>
      </c>
      <c r="C11" s="111">
        <v>941.50072789000001</v>
      </c>
      <c r="D11" s="113">
        <v>2378.6962419500001</v>
      </c>
      <c r="E11" s="158">
        <f t="shared" si="0"/>
        <v>-0.60419463768178339</v>
      </c>
      <c r="F11" s="113">
        <f t="shared" si="1"/>
        <v>-1437.1955140600001</v>
      </c>
      <c r="H11" s="21"/>
    </row>
    <row r="12" spans="1:14" ht="15" customHeight="1">
      <c r="A12" s="100" t="s">
        <v>2</v>
      </c>
      <c r="B12" s="99" t="s">
        <v>6</v>
      </c>
      <c r="C12" s="111">
        <v>395.69419495</v>
      </c>
      <c r="D12" s="131">
        <v>1873.9750241199999</v>
      </c>
      <c r="E12" s="158">
        <f t="shared" si="0"/>
        <v>-0.78884766880187529</v>
      </c>
      <c r="F12" s="113">
        <f t="shared" si="1"/>
        <v>-1478.2808291699998</v>
      </c>
      <c r="K12" s="103"/>
      <c r="L12" s="19"/>
    </row>
    <row r="13" spans="1:14" ht="15" customHeight="1">
      <c r="A13" s="18" t="s">
        <v>74</v>
      </c>
      <c r="B13" s="99" t="s">
        <v>6</v>
      </c>
      <c r="C13" s="111">
        <v>324.56076402999997</v>
      </c>
      <c r="D13" s="131">
        <v>2030.9684195799998</v>
      </c>
      <c r="E13" s="159">
        <f t="shared" si="0"/>
        <v>-0.84019408627874259</v>
      </c>
      <c r="F13" s="113">
        <f t="shared" si="1"/>
        <v>-1706.4076555499998</v>
      </c>
      <c r="G13" s="138"/>
      <c r="M13" s="163"/>
      <c r="N13" s="163"/>
    </row>
    <row r="14" spans="1:14" ht="15" customHeight="1">
      <c r="A14" s="100" t="s">
        <v>105</v>
      </c>
      <c r="B14" s="99" t="s">
        <v>6</v>
      </c>
      <c r="C14" s="111">
        <v>608.53849801000001</v>
      </c>
      <c r="D14" s="131">
        <v>2754.1914564099998</v>
      </c>
      <c r="E14" s="158">
        <f t="shared" si="0"/>
        <v>-0.77905003786366744</v>
      </c>
      <c r="F14" s="113">
        <f t="shared" si="1"/>
        <v>-2145.6529584</v>
      </c>
      <c r="M14" s="163"/>
      <c r="N14" s="163"/>
    </row>
    <row r="15" spans="1:14" ht="14.5">
      <c r="A15" s="96" t="s">
        <v>71</v>
      </c>
      <c r="B15" s="97"/>
      <c r="C15" s="101"/>
      <c r="D15" s="101"/>
      <c r="E15" s="143"/>
      <c r="F15" s="104"/>
    </row>
    <row r="16" spans="1:14" ht="15" customHeight="1">
      <c r="A16" s="100" t="s">
        <v>67</v>
      </c>
      <c r="B16" s="99"/>
      <c r="C16" s="185">
        <f>+C11/C9</f>
        <v>0.28533632877673665</v>
      </c>
      <c r="D16" s="135">
        <f>+D11/D8</f>
        <v>0.39460061781666395</v>
      </c>
      <c r="E16" s="158">
        <f>+C16-D16</f>
        <v>-0.1092642890399273</v>
      </c>
      <c r="F16" s="116"/>
    </row>
    <row r="17" spans="1:7" ht="15" customHeight="1">
      <c r="A17" s="100" t="s">
        <v>68</v>
      </c>
      <c r="B17" s="99"/>
      <c r="C17" s="185">
        <f>+C12/C8</f>
        <v>8.5585922963173203E-2</v>
      </c>
      <c r="D17" s="135">
        <f>+D12/D8</f>
        <v>0.31087269120354261</v>
      </c>
      <c r="E17" s="158">
        <f>+C17-D17</f>
        <v>-0.22528676824036942</v>
      </c>
      <c r="F17" s="116"/>
    </row>
    <row r="18" spans="1:7" ht="15" customHeight="1">
      <c r="A18" s="199" t="s">
        <v>109</v>
      </c>
      <c r="B18" s="200"/>
      <c r="C18" s="201">
        <v>8.3000000000000004E-2</v>
      </c>
      <c r="D18" s="135">
        <v>0.45700000000000002</v>
      </c>
      <c r="E18" s="202">
        <f>+C18-D18</f>
        <v>-0.374</v>
      </c>
      <c r="F18" s="203"/>
    </row>
    <row r="19" spans="1:7">
      <c r="A19" s="199"/>
      <c r="B19" s="200"/>
      <c r="C19" s="204"/>
      <c r="D19" s="204"/>
      <c r="E19" s="205"/>
      <c r="F19" s="203"/>
    </row>
    <row r="20" spans="1:7" ht="12.75" customHeight="1">
      <c r="A20" s="214" t="s">
        <v>70</v>
      </c>
      <c r="B20" s="97"/>
      <c r="C20" s="213" t="s">
        <v>115</v>
      </c>
      <c r="D20" s="213" t="s">
        <v>110</v>
      </c>
      <c r="E20" s="224" t="s">
        <v>5</v>
      </c>
      <c r="F20" s="224"/>
    </row>
    <row r="21" spans="1:7" ht="33" customHeight="1">
      <c r="A21" s="214"/>
      <c r="B21" s="97"/>
      <c r="C21" s="223"/>
      <c r="D21" s="223"/>
      <c r="E21" s="115" t="s">
        <v>7</v>
      </c>
      <c r="F21" s="114" t="s">
        <v>75</v>
      </c>
    </row>
    <row r="22" spans="1:7" ht="15" customHeight="1">
      <c r="A22" s="171" t="s">
        <v>65</v>
      </c>
      <c r="B22" s="99" t="s">
        <v>6</v>
      </c>
      <c r="C22" s="111">
        <v>32715.99989893</v>
      </c>
      <c r="D22" s="131">
        <v>32135.203740540001</v>
      </c>
      <c r="E22" s="159">
        <f t="shared" ref="E22" si="2">+C22/D22-1</f>
        <v>1.8073517226757208E-2</v>
      </c>
      <c r="F22" s="113">
        <f t="shared" ref="F22" si="3">+C22-D22</f>
        <v>580.79615838999962</v>
      </c>
      <c r="G22" s="206"/>
    </row>
    <row r="23" spans="1:7" ht="15" customHeight="1">
      <c r="A23" s="172" t="s">
        <v>42</v>
      </c>
      <c r="B23" s="99" t="s">
        <v>6</v>
      </c>
      <c r="C23" s="111">
        <v>11643.469749200001</v>
      </c>
      <c r="D23" s="131">
        <v>11347.991976859999</v>
      </c>
      <c r="E23" s="158">
        <f t="shared" ref="E23:E25" si="4">+C23/D23-1</f>
        <v>2.6037890486926507E-2</v>
      </c>
      <c r="F23" s="113">
        <f t="shared" ref="F23:F24" si="5">+C23-D23</f>
        <v>295.47777234000205</v>
      </c>
    </row>
    <row r="24" spans="1:7" ht="15" customHeight="1">
      <c r="A24" s="100" t="s">
        <v>43</v>
      </c>
      <c r="B24" s="99" t="s">
        <v>6</v>
      </c>
      <c r="C24" s="111">
        <v>21072.530149729999</v>
      </c>
      <c r="D24" s="131">
        <v>20787.211763679999</v>
      </c>
      <c r="E24" s="158">
        <f t="shared" si="4"/>
        <v>1.3725668901324983E-2</v>
      </c>
      <c r="F24" s="113">
        <f t="shared" si="5"/>
        <v>285.31838604999939</v>
      </c>
    </row>
    <row r="25" spans="1:7" ht="15" customHeight="1">
      <c r="A25" s="18" t="s">
        <v>98</v>
      </c>
      <c r="B25" s="19" t="s">
        <v>7</v>
      </c>
      <c r="C25" s="129">
        <f>+C24/C22</f>
        <v>0.64410472596985158</v>
      </c>
      <c r="D25" s="130">
        <f>+D24/D22</f>
        <v>0.64686727775296471</v>
      </c>
      <c r="E25" s="159">
        <f t="shared" si="4"/>
        <v>-4.2706624343551436E-3</v>
      </c>
      <c r="F25" s="113"/>
    </row>
    <row r="26" spans="1:7" ht="15" customHeight="1">
      <c r="A26" s="96" t="s">
        <v>69</v>
      </c>
      <c r="B26" s="91"/>
      <c r="C26" s="102"/>
      <c r="D26" s="101"/>
      <c r="E26" s="105"/>
      <c r="F26" s="104"/>
    </row>
    <row r="27" spans="1:7" ht="15" customHeight="1">
      <c r="A27" s="18" t="s">
        <v>66</v>
      </c>
      <c r="B27" s="19" t="s">
        <v>6</v>
      </c>
      <c r="C27" s="117">
        <v>5977.6593695800002</v>
      </c>
      <c r="D27" s="132">
        <v>5805.924468199999</v>
      </c>
      <c r="E27" s="160">
        <f t="shared" ref="E27:E30" si="6">+C27/D27-1</f>
        <v>2.9579251731678857E-2</v>
      </c>
      <c r="F27" s="112">
        <f t="shared" ref="F27:F29" si="7">+C27-D27</f>
        <v>171.73490138000125</v>
      </c>
    </row>
    <row r="28" spans="1:7" ht="15" customHeight="1">
      <c r="A28" s="100" t="s">
        <v>106</v>
      </c>
      <c r="B28" s="99" t="s">
        <v>6</v>
      </c>
      <c r="C28" s="111">
        <v>8591.7573754099994</v>
      </c>
      <c r="D28" s="131">
        <v>8742.5972724599997</v>
      </c>
      <c r="E28" s="158">
        <f t="shared" si="6"/>
        <v>-1.7253442237944561E-2</v>
      </c>
      <c r="F28" s="113">
        <f t="shared" si="7"/>
        <v>-150.83989705000022</v>
      </c>
    </row>
    <row r="29" spans="1:7" ht="15" customHeight="1">
      <c r="A29" s="100" t="s">
        <v>99</v>
      </c>
      <c r="B29" s="99" t="s">
        <v>6</v>
      </c>
      <c r="C29" s="111">
        <f>+C27-C28</f>
        <v>-2614.0980058299992</v>
      </c>
      <c r="D29" s="113">
        <f>+D27-D28</f>
        <v>-2936.6728042600007</v>
      </c>
      <c r="E29" s="158">
        <f t="shared" si="6"/>
        <v>-0.10984362914454326</v>
      </c>
      <c r="F29" s="113">
        <f t="shared" si="7"/>
        <v>322.57479843000147</v>
      </c>
    </row>
    <row r="30" spans="1:7" ht="15" hidden="1" customHeight="1">
      <c r="A30" s="100" t="s">
        <v>73</v>
      </c>
      <c r="B30" s="99" t="s">
        <v>7</v>
      </c>
      <c r="C30" s="109">
        <v>0.18642674019252164</v>
      </c>
      <c r="D30" s="110">
        <v>0.45098170834032558</v>
      </c>
      <c r="E30" s="158">
        <f t="shared" si="6"/>
        <v>-0.58662017384563647</v>
      </c>
      <c r="F30" s="113"/>
    </row>
    <row r="31" spans="1:7" ht="15" customHeight="1"/>
    <row r="32" spans="1:7" ht="15" customHeight="1"/>
    <row r="33" spans="1:5" ht="15" customHeight="1"/>
    <row r="34" spans="1:5" ht="15" customHeight="1"/>
    <row r="35" spans="1:5">
      <c r="A35" s="254" t="s">
        <v>3</v>
      </c>
      <c r="B35" s="254"/>
      <c r="C35" s="254"/>
      <c r="D35" s="254"/>
      <c r="E35" s="254"/>
    </row>
    <row r="36" spans="1:5" ht="136.5" customHeight="1">
      <c r="A36" s="253" t="s">
        <v>113</v>
      </c>
      <c r="B36" s="253"/>
      <c r="C36" s="253"/>
      <c r="D36" s="253"/>
      <c r="E36" s="253"/>
    </row>
    <row r="37" spans="1:5">
      <c r="E37" s="163"/>
    </row>
    <row r="38" spans="1:5">
      <c r="E38" s="163"/>
    </row>
    <row r="39" spans="1:5">
      <c r="E39" s="163"/>
    </row>
    <row r="40" spans="1:5">
      <c r="E40" s="163"/>
    </row>
    <row r="41" spans="1:5">
      <c r="E41" s="163"/>
    </row>
    <row r="42" spans="1:5">
      <c r="E42" s="163"/>
    </row>
    <row r="43" spans="1:5">
      <c r="E43" s="163"/>
    </row>
    <row r="45" spans="1:5">
      <c r="C45" s="164"/>
      <c r="D45" s="164"/>
    </row>
  </sheetData>
  <mergeCells count="9">
    <mergeCell ref="E1:F1"/>
    <mergeCell ref="A1:A2"/>
    <mergeCell ref="A36:E36"/>
    <mergeCell ref="C20:C21"/>
    <mergeCell ref="D20:D21"/>
    <mergeCell ref="E20:F20"/>
    <mergeCell ref="A20:A21"/>
    <mergeCell ref="A35:E35"/>
    <mergeCell ref="C1:D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I29"/>
  <sheetViews>
    <sheetView zoomScaleNormal="100" workbookViewId="0">
      <selection activeCell="F18" sqref="F18"/>
    </sheetView>
  </sheetViews>
  <sheetFormatPr baseColWidth="10" defaultColWidth="9.08984375" defaultRowHeight="12.5"/>
  <cols>
    <col min="1" max="1" width="36" style="1" customWidth="1"/>
    <col min="2" max="3" width="19.453125" style="1" customWidth="1"/>
    <col min="4" max="4" width="7.36328125" style="1" customWidth="1"/>
    <col min="5" max="5" width="10" style="1" customWidth="1"/>
    <col min="6" max="16384" width="9.08984375" style="1"/>
  </cols>
  <sheetData>
    <row r="1" spans="1:9" ht="15" customHeight="1">
      <c r="A1" s="211" t="s">
        <v>4</v>
      </c>
      <c r="B1" s="212" t="s">
        <v>115</v>
      </c>
      <c r="C1" s="212" t="s">
        <v>110</v>
      </c>
      <c r="D1" s="212" t="s">
        <v>5</v>
      </c>
      <c r="E1" s="212"/>
    </row>
    <row r="2" spans="1:9" ht="15" customHeight="1">
      <c r="A2" s="211"/>
      <c r="B2" s="212"/>
      <c r="C2" s="212"/>
      <c r="D2" s="212"/>
      <c r="E2" s="212"/>
    </row>
    <row r="3" spans="1:9" ht="13">
      <c r="A3" s="41"/>
      <c r="B3" s="52" t="s">
        <v>6</v>
      </c>
      <c r="C3" s="53" t="s">
        <v>6</v>
      </c>
      <c r="D3" s="43" t="s">
        <v>7</v>
      </c>
      <c r="E3" s="44" t="s">
        <v>6</v>
      </c>
      <c r="H3" s="62"/>
    </row>
    <row r="4" spans="1:9" s="7" customFormat="1" ht="13">
      <c r="A4" s="41" t="s">
        <v>8</v>
      </c>
      <c r="B4" s="48">
        <v>1565.357</v>
      </c>
      <c r="C4" s="50">
        <v>1805.173</v>
      </c>
      <c r="D4" s="151">
        <f>+B4/C4-1</f>
        <v>-0.13284931693527435</v>
      </c>
      <c r="E4" s="51">
        <f>+B4-C4</f>
        <v>-239.81600000000003</v>
      </c>
      <c r="H4" s="63"/>
    </row>
    <row r="5" spans="1:9" ht="13">
      <c r="A5" s="4" t="s">
        <v>9</v>
      </c>
      <c r="B5" s="45">
        <v>963.13</v>
      </c>
      <c r="C5" s="24">
        <v>278.30399999999997</v>
      </c>
      <c r="D5" s="152">
        <f>+B5/C5-1</f>
        <v>2.4607120271357941</v>
      </c>
      <c r="E5" s="139">
        <f>+B5-C5</f>
        <v>684.82600000000002</v>
      </c>
      <c r="H5" s="62"/>
    </row>
    <row r="6" spans="1:9" ht="13">
      <c r="A6" s="47" t="s">
        <v>86</v>
      </c>
      <c r="B6" s="48">
        <v>601.85299999999995</v>
      </c>
      <c r="C6" s="49">
        <v>1526.442</v>
      </c>
      <c r="D6" s="152">
        <f>+B6/C6-1</f>
        <v>-0.60571512052210308</v>
      </c>
      <c r="E6" s="139">
        <f t="shared" ref="E6:E7" si="0">+B6-C6</f>
        <v>-924.58900000000006</v>
      </c>
      <c r="F6" s="141"/>
      <c r="G6" s="141"/>
      <c r="H6" s="62"/>
      <c r="I6" s="62"/>
    </row>
    <row r="7" spans="1:9" ht="13">
      <c r="A7" s="47" t="s">
        <v>10</v>
      </c>
      <c r="B7" s="48">
        <f>+B4-B5-B6</f>
        <v>0.37400000000002365</v>
      </c>
      <c r="C7" s="49">
        <f>+C4-C5-C6</f>
        <v>0.42700000000013461</v>
      </c>
      <c r="D7" s="150">
        <f t="shared" ref="D7:D10" si="1">+B7/C7-1</f>
        <v>-0.12412177985970552</v>
      </c>
      <c r="E7" s="139">
        <f t="shared" si="0"/>
        <v>-5.3000000000110958E-2</v>
      </c>
      <c r="H7" s="144"/>
      <c r="I7" s="144"/>
    </row>
    <row r="8" spans="1:9" s="7" customFormat="1" ht="13">
      <c r="A8" s="2" t="s">
        <v>11</v>
      </c>
      <c r="B8" s="45">
        <v>6549.8109999999997</v>
      </c>
      <c r="C8" s="46">
        <v>6463.4840000000004</v>
      </c>
      <c r="D8" s="151">
        <f t="shared" si="1"/>
        <v>1.3356109491413415E-2</v>
      </c>
      <c r="E8" s="51">
        <f t="shared" ref="E8:E10" si="2">+B8-C8</f>
        <v>86.326999999999316</v>
      </c>
      <c r="H8" s="63"/>
    </row>
    <row r="9" spans="1:9" ht="13">
      <c r="A9" s="47" t="s">
        <v>93</v>
      </c>
      <c r="B9" s="48">
        <v>6536.3329999999996</v>
      </c>
      <c r="C9" s="49">
        <v>6449.9459999999999</v>
      </c>
      <c r="D9" s="150">
        <f>+B9/C9-1</f>
        <v>1.3393445464504605E-2</v>
      </c>
      <c r="E9" s="55">
        <f t="shared" si="2"/>
        <v>86.386999999999716</v>
      </c>
      <c r="H9" s="62"/>
    </row>
    <row r="10" spans="1:9" ht="13">
      <c r="A10" s="47" t="s">
        <v>12</v>
      </c>
      <c r="B10" s="48">
        <f>+B8-B9</f>
        <v>13.478000000000065</v>
      </c>
      <c r="C10" s="49">
        <f>+C8-C9</f>
        <v>13.538000000000466</v>
      </c>
      <c r="D10" s="150">
        <f t="shared" si="1"/>
        <v>-4.4319692717090797E-3</v>
      </c>
      <c r="E10" s="55">
        <f t="shared" si="2"/>
        <v>-6.0000000000400178E-2</v>
      </c>
    </row>
    <row r="11" spans="1:9" s="7" customFormat="1" ht="15" customHeight="1">
      <c r="A11" s="70" t="s">
        <v>13</v>
      </c>
      <c r="B11" s="71">
        <f>+B4+B8</f>
        <v>8115.1679999999997</v>
      </c>
      <c r="C11" s="71">
        <v>8268.6569999999992</v>
      </c>
      <c r="D11" s="153">
        <f>+B11/C11-1</f>
        <v>-1.8562748460844269E-2</v>
      </c>
      <c r="E11" s="190">
        <f>+B11-C11</f>
        <v>-153.48899999999958</v>
      </c>
    </row>
    <row r="12" spans="1:9">
      <c r="A12" s="40"/>
      <c r="B12" s="136"/>
      <c r="C12" s="40"/>
      <c r="D12" s="40"/>
      <c r="E12" s="40"/>
    </row>
    <row r="13" spans="1:9" ht="15" customHeight="1">
      <c r="A13" s="211" t="s">
        <v>14</v>
      </c>
      <c r="B13" s="212" t="s">
        <v>115</v>
      </c>
      <c r="C13" s="212" t="s">
        <v>110</v>
      </c>
      <c r="D13" s="212" t="s">
        <v>5</v>
      </c>
      <c r="E13" s="212"/>
    </row>
    <row r="14" spans="1:9" ht="15" customHeight="1">
      <c r="A14" s="211"/>
      <c r="B14" s="212"/>
      <c r="C14" s="212"/>
      <c r="D14" s="212"/>
      <c r="E14" s="212"/>
    </row>
    <row r="15" spans="1:9" ht="13.5" customHeight="1">
      <c r="A15" s="41"/>
      <c r="B15" s="42" t="s">
        <v>6</v>
      </c>
      <c r="C15" s="43" t="s">
        <v>6</v>
      </c>
      <c r="D15" s="43" t="s">
        <v>7</v>
      </c>
      <c r="E15" s="44" t="s">
        <v>6</v>
      </c>
    </row>
    <row r="16" spans="1:9" s="7" customFormat="1" ht="13">
      <c r="A16" s="2" t="s">
        <v>15</v>
      </c>
      <c r="B16" s="45">
        <v>95.491</v>
      </c>
      <c r="C16" s="46">
        <v>105.821</v>
      </c>
      <c r="D16" s="183">
        <f t="shared" ref="D16:D25" si="3">+B16/C16-1</f>
        <v>-9.7617675130645121E-2</v>
      </c>
      <c r="E16" s="51">
        <f>+B16-C16</f>
        <v>-10.329999999999998</v>
      </c>
    </row>
    <row r="17" spans="1:6" ht="13">
      <c r="A17" s="47" t="s">
        <v>103</v>
      </c>
      <c r="B17" s="48">
        <v>15.903</v>
      </c>
      <c r="C17" s="49">
        <v>18.416</v>
      </c>
      <c r="D17" s="150">
        <f t="shared" ref="D17" si="4">+B17/C17-1</f>
        <v>-0.13645742832319718</v>
      </c>
      <c r="E17" s="55">
        <f t="shared" ref="E17" si="5">+B17-C17</f>
        <v>-2.5129999999999999</v>
      </c>
    </row>
    <row r="18" spans="1:6" ht="13">
      <c r="A18" s="47" t="s">
        <v>100</v>
      </c>
      <c r="B18" s="48">
        <v>5.0000000000000001E-3</v>
      </c>
      <c r="C18" s="49">
        <v>8.4730000000000008</v>
      </c>
      <c r="D18" s="150">
        <f>+B18/C18-1</f>
        <v>-0.9994098902395846</v>
      </c>
      <c r="E18" s="55">
        <f>+B18-C18</f>
        <v>-8.468</v>
      </c>
    </row>
    <row r="19" spans="1:6" ht="13">
      <c r="A19" s="4" t="s">
        <v>119</v>
      </c>
      <c r="B19" s="45">
        <f>+B16-B17-B18</f>
        <v>79.582999999999998</v>
      </c>
      <c r="C19" s="24">
        <f>+C16-C17-C18</f>
        <v>78.932000000000002</v>
      </c>
      <c r="D19" s="150">
        <f t="shared" si="3"/>
        <v>8.2476055338771559E-3</v>
      </c>
      <c r="E19" s="55">
        <f t="shared" ref="E19:E24" si="6">+B19-C19</f>
        <v>0.65099999999999625</v>
      </c>
    </row>
    <row r="20" spans="1:6" s="7" customFormat="1" ht="13">
      <c r="A20" s="41" t="s">
        <v>16</v>
      </c>
      <c r="B20" s="48">
        <v>97.652000000000001</v>
      </c>
      <c r="C20" s="50">
        <v>74.284999999999997</v>
      </c>
      <c r="D20" s="151">
        <f t="shared" si="3"/>
        <v>0.31455879383455621</v>
      </c>
      <c r="E20" s="51">
        <f t="shared" si="6"/>
        <v>23.367000000000004</v>
      </c>
    </row>
    <row r="21" spans="1:6" ht="13">
      <c r="A21" s="4" t="s">
        <v>120</v>
      </c>
      <c r="B21" s="45">
        <v>93.563000000000002</v>
      </c>
      <c r="C21" s="24">
        <v>70.001999999999995</v>
      </c>
      <c r="D21" s="150">
        <f t="shared" si="3"/>
        <v>0.33657609782577658</v>
      </c>
      <c r="E21" s="55">
        <f t="shared" si="6"/>
        <v>23.561000000000007</v>
      </c>
    </row>
    <row r="22" spans="1:6" ht="13">
      <c r="A22" s="47" t="s">
        <v>10</v>
      </c>
      <c r="B22" s="48">
        <v>4.0889999999999995</v>
      </c>
      <c r="C22" s="49">
        <v>4.2829999999999995</v>
      </c>
      <c r="D22" s="150">
        <f t="shared" si="3"/>
        <v>-4.5295353724025156E-2</v>
      </c>
      <c r="E22" s="55">
        <f t="shared" si="6"/>
        <v>-0.19399999999999995</v>
      </c>
    </row>
    <row r="23" spans="1:6" ht="13">
      <c r="A23" s="41" t="s">
        <v>111</v>
      </c>
      <c r="B23" s="48">
        <f>+B20+B16</f>
        <v>193.143</v>
      </c>
      <c r="C23" s="50">
        <f>+C20+C16</f>
        <v>180.10599999999999</v>
      </c>
      <c r="D23" s="183">
        <f t="shared" ref="D23" si="7">+B23/C23-1</f>
        <v>7.23851509666531E-2</v>
      </c>
      <c r="E23" s="51">
        <f t="shared" ref="E23" si="8">+B23-C23</f>
        <v>13.037000000000006</v>
      </c>
    </row>
    <row r="24" spans="1:6" s="7" customFormat="1" ht="13">
      <c r="A24" s="58" t="s">
        <v>17</v>
      </c>
      <c r="B24" s="48">
        <v>7922.0249999999996</v>
      </c>
      <c r="C24" s="50">
        <v>8088.5510000000004</v>
      </c>
      <c r="D24" s="151">
        <f t="shared" si="3"/>
        <v>-2.0587865490370394E-2</v>
      </c>
      <c r="E24" s="51">
        <f t="shared" si="6"/>
        <v>-166.52600000000075</v>
      </c>
    </row>
    <row r="25" spans="1:6" s="7" customFormat="1" ht="15" customHeight="1">
      <c r="A25" s="70" t="s">
        <v>18</v>
      </c>
      <c r="B25" s="71">
        <f>+B24+B20+B16</f>
        <v>8115.1679999999997</v>
      </c>
      <c r="C25" s="71">
        <f>+C24+C20+C16</f>
        <v>8268.6570000000011</v>
      </c>
      <c r="D25" s="188">
        <f t="shared" si="3"/>
        <v>-1.8562748460844491E-2</v>
      </c>
      <c r="E25" s="190">
        <f>+B25-C25</f>
        <v>-153.4890000000014</v>
      </c>
    </row>
    <row r="26" spans="1:6" ht="14.5">
      <c r="A26" s="4"/>
      <c r="B26" s="148"/>
      <c r="C26" s="148"/>
      <c r="D26" s="173"/>
      <c r="E26" s="189"/>
      <c r="F26" s="149"/>
    </row>
    <row r="27" spans="1:6" ht="13">
      <c r="B27" s="134"/>
      <c r="C27" s="134"/>
      <c r="D27" s="174"/>
      <c r="E27" s="54"/>
      <c r="F27" s="149"/>
    </row>
    <row r="28" spans="1:6">
      <c r="B28" s="175"/>
      <c r="C28" s="176"/>
    </row>
    <row r="29" spans="1:6">
      <c r="B29" s="177"/>
      <c r="C29" s="177"/>
    </row>
  </sheetData>
  <mergeCells count="8">
    <mergeCell ref="A1:A2"/>
    <mergeCell ref="B1:B2"/>
    <mergeCell ref="C1:C2"/>
    <mergeCell ref="D1:E2"/>
    <mergeCell ref="A13:A14"/>
    <mergeCell ref="B13:B14"/>
    <mergeCell ref="C13:C14"/>
    <mergeCell ref="D13:E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9BE5-33EA-440A-A54D-0685EA2BEA1E}">
  <dimension ref="A1:E15"/>
  <sheetViews>
    <sheetView workbookViewId="0">
      <selection activeCell="B11" sqref="B11:E15"/>
    </sheetView>
  </sheetViews>
  <sheetFormatPr baseColWidth="10" defaultRowHeight="12.5"/>
  <cols>
    <col min="1" max="1" width="54.90625" style="1" customWidth="1"/>
    <col min="2" max="2" width="9.36328125" style="1" bestFit="1" customWidth="1"/>
    <col min="3" max="16384" width="10.90625" style="1"/>
  </cols>
  <sheetData>
    <row r="1" spans="1:5">
      <c r="A1" s="211" t="s">
        <v>86</v>
      </c>
      <c r="B1" s="212" t="s">
        <v>115</v>
      </c>
      <c r="C1" s="212" t="s">
        <v>110</v>
      </c>
      <c r="D1" s="212" t="s">
        <v>5</v>
      </c>
      <c r="E1" s="212"/>
    </row>
    <row r="2" spans="1:5" ht="34" customHeight="1">
      <c r="A2" s="211"/>
      <c r="B2" s="212"/>
      <c r="C2" s="212"/>
      <c r="D2" s="212"/>
      <c r="E2" s="212"/>
    </row>
    <row r="3" spans="1:5" ht="13">
      <c r="A3" s="187" t="s">
        <v>123</v>
      </c>
      <c r="B3" s="48">
        <v>1.5680000000000001</v>
      </c>
      <c r="C3" s="49">
        <v>1.679</v>
      </c>
      <c r="D3" s="150">
        <f>+B3/C3-1</f>
        <v>-6.6110780226325216E-2</v>
      </c>
      <c r="E3" s="55">
        <f>+B3-C3</f>
        <v>-0.11099999999999999</v>
      </c>
    </row>
    <row r="4" spans="1:5" ht="13">
      <c r="A4" s="187" t="s">
        <v>124</v>
      </c>
      <c r="B4" s="45">
        <v>348.67899999999997</v>
      </c>
      <c r="C4" s="24">
        <v>1206.96</v>
      </c>
      <c r="D4" s="152">
        <f>+B4/C4-1</f>
        <v>-0.71110973023132495</v>
      </c>
      <c r="E4" s="139">
        <f>+B4-C4</f>
        <v>-858.28100000000006</v>
      </c>
    </row>
    <row r="5" spans="1:5" ht="13">
      <c r="A5" s="186" t="s">
        <v>125</v>
      </c>
      <c r="B5" s="48">
        <v>251.60599999999999</v>
      </c>
      <c r="C5" s="49">
        <v>317.803</v>
      </c>
      <c r="D5" s="152">
        <f>+B5/C5-1</f>
        <v>-0.20829570520102081</v>
      </c>
      <c r="E5" s="139">
        <f t="shared" ref="E5:E6" si="0">+B5-C5</f>
        <v>-66.197000000000003</v>
      </c>
    </row>
    <row r="6" spans="1:5" ht="21" customHeight="1">
      <c r="A6" s="76" t="s">
        <v>126</v>
      </c>
      <c r="B6" s="77">
        <v>601.85299999999995</v>
      </c>
      <c r="C6" s="77">
        <v>1526.442</v>
      </c>
      <c r="D6" s="180">
        <f t="shared" ref="D6" si="1">+B6/C6-1</f>
        <v>-0.60571512052210308</v>
      </c>
      <c r="E6" s="77">
        <f t="shared" si="0"/>
        <v>-924.58900000000006</v>
      </c>
    </row>
    <row r="7" spans="1:5" ht="13">
      <c r="A7" s="4"/>
    </row>
    <row r="9" spans="1:5" ht="26.5" customHeight="1">
      <c r="A9" s="211" t="s">
        <v>132</v>
      </c>
      <c r="B9" s="212" t="s">
        <v>115</v>
      </c>
      <c r="C9" s="212" t="s">
        <v>110</v>
      </c>
      <c r="D9" s="212" t="s">
        <v>5</v>
      </c>
      <c r="E9" s="212"/>
    </row>
    <row r="10" spans="1:5" ht="19" customHeight="1">
      <c r="A10" s="211"/>
      <c r="B10" s="212"/>
      <c r="C10" s="212"/>
      <c r="D10" s="212"/>
      <c r="E10" s="212"/>
    </row>
    <row r="11" spans="1:5" ht="13">
      <c r="A11" s="187" t="s">
        <v>128</v>
      </c>
      <c r="B11" s="48">
        <v>217.273</v>
      </c>
      <c r="C11" s="49">
        <v>127.88</v>
      </c>
      <c r="D11" s="150">
        <f>+B11/C11-1</f>
        <v>0.69903816077572722</v>
      </c>
      <c r="E11" s="55">
        <f>+B11-C11</f>
        <v>89.393000000000001</v>
      </c>
    </row>
    <row r="12" spans="1:5" ht="13">
      <c r="A12" s="187" t="s">
        <v>129</v>
      </c>
      <c r="B12" s="45">
        <v>0</v>
      </c>
      <c r="C12" s="196">
        <v>-20.166</v>
      </c>
      <c r="D12" s="152">
        <f>+B12/C12-1</f>
        <v>-1</v>
      </c>
      <c r="E12" s="139">
        <f>+B12-C12</f>
        <v>20.166</v>
      </c>
    </row>
    <row r="13" spans="1:5" ht="13">
      <c r="A13" s="187" t="s">
        <v>130</v>
      </c>
      <c r="B13" s="195">
        <v>-217.273</v>
      </c>
      <c r="C13" s="196">
        <v>-99.245999999999995</v>
      </c>
      <c r="D13" s="152">
        <f>+B13/C13-1</f>
        <v>1.1892368458174638</v>
      </c>
      <c r="E13" s="139">
        <f>+B13-C13</f>
        <v>-118.027</v>
      </c>
    </row>
    <row r="14" spans="1:5" ht="13">
      <c r="A14" s="187" t="s">
        <v>131</v>
      </c>
      <c r="B14" s="48">
        <v>5.0000000000000001E-3</v>
      </c>
      <c r="C14" s="49">
        <v>5.0000000000000001E-3</v>
      </c>
      <c r="D14" s="152">
        <f>+B14/C14-1</f>
        <v>0</v>
      </c>
      <c r="E14" s="139">
        <f t="shared" ref="E14:E15" si="2">+B14-C14</f>
        <v>0</v>
      </c>
    </row>
    <row r="15" spans="1:5" ht="22" customHeight="1">
      <c r="A15" s="76" t="s">
        <v>127</v>
      </c>
      <c r="B15" s="77">
        <v>0</v>
      </c>
      <c r="C15" s="77">
        <v>8.4730000000000008</v>
      </c>
      <c r="D15" s="180">
        <f t="shared" ref="D15" si="3">+B15/C15-1</f>
        <v>-1</v>
      </c>
      <c r="E15" s="77">
        <f t="shared" si="2"/>
        <v>-8.4730000000000008</v>
      </c>
    </row>
  </sheetData>
  <mergeCells count="8">
    <mergeCell ref="A1:A2"/>
    <mergeCell ref="B1:B2"/>
    <mergeCell ref="C1:C2"/>
    <mergeCell ref="D1:E2"/>
    <mergeCell ref="A9:A10"/>
    <mergeCell ref="B9:B10"/>
    <mergeCell ref="C9:C10"/>
    <mergeCell ref="D9: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topLeftCell="A4" zoomScale="145" zoomScaleNormal="145" workbookViewId="0">
      <selection activeCell="B3" sqref="B3:B9"/>
    </sheetView>
  </sheetViews>
  <sheetFormatPr baseColWidth="10" defaultColWidth="9.08984375" defaultRowHeight="12.5"/>
  <cols>
    <col min="1" max="1" width="52.6328125" style="1" customWidth="1"/>
    <col min="2" max="2" width="11.08984375" style="1" customWidth="1"/>
    <col min="3" max="16384" width="9.08984375" style="1"/>
  </cols>
  <sheetData>
    <row r="1" spans="1:2">
      <c r="A1" s="5"/>
      <c r="B1" s="6"/>
    </row>
    <row r="2" spans="1:2" ht="14.5">
      <c r="A2" s="72" t="s">
        <v>19</v>
      </c>
      <c r="B2" s="73" t="s">
        <v>20</v>
      </c>
    </row>
    <row r="3" spans="1:2" ht="18.75" customHeight="1">
      <c r="A3" s="70" t="s">
        <v>116</v>
      </c>
      <c r="B3" s="71">
        <v>6449.9459999999999</v>
      </c>
    </row>
    <row r="4" spans="1:2" ht="13">
      <c r="A4" s="56" t="s">
        <v>83</v>
      </c>
      <c r="B4" s="75">
        <v>93.808000000000007</v>
      </c>
    </row>
    <row r="5" spans="1:2" ht="13">
      <c r="A5" s="56" t="s">
        <v>22</v>
      </c>
      <c r="B5" s="75">
        <v>-7.4219999999999997</v>
      </c>
    </row>
    <row r="6" spans="1:2" ht="13">
      <c r="A6" s="61" t="s">
        <v>89</v>
      </c>
      <c r="B6" s="75">
        <v>0</v>
      </c>
    </row>
    <row r="7" spans="1:2" ht="13">
      <c r="A7" s="57" t="s">
        <v>23</v>
      </c>
      <c r="B7" s="75">
        <v>1E-3</v>
      </c>
    </row>
    <row r="8" spans="1:2" ht="13">
      <c r="A8" s="56" t="s">
        <v>24</v>
      </c>
      <c r="B8" s="74">
        <f>+B4+B5+B6+B7</f>
        <v>86.387000000000015</v>
      </c>
    </row>
    <row r="9" spans="1:2" ht="19.5" customHeight="1">
      <c r="A9" s="70" t="s">
        <v>133</v>
      </c>
      <c r="B9" s="71">
        <f>+B8+B3</f>
        <v>6536.3329999999996</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7"/>
  <sheetViews>
    <sheetView zoomScale="110" zoomScaleNormal="110" workbookViewId="0">
      <selection activeCell="G15" sqref="G15"/>
    </sheetView>
  </sheetViews>
  <sheetFormatPr baseColWidth="10" defaultColWidth="9.08984375" defaultRowHeight="13"/>
  <cols>
    <col min="1" max="1" width="42.36328125" style="8" customWidth="1"/>
    <col min="2" max="3" width="9.08984375" style="8"/>
    <col min="4" max="4" width="9.6328125" style="8" bestFit="1" customWidth="1"/>
    <col min="5" max="16384" width="9.08984375" style="8"/>
  </cols>
  <sheetData>
    <row r="1" spans="1:5" ht="14.4" customHeight="1">
      <c r="A1" s="214" t="s">
        <v>81</v>
      </c>
      <c r="B1" s="213" t="s">
        <v>117</v>
      </c>
      <c r="C1" s="213"/>
      <c r="D1" s="213" t="s">
        <v>5</v>
      </c>
      <c r="E1" s="213"/>
    </row>
    <row r="2" spans="1:5" ht="14.4" customHeight="1">
      <c r="A2" s="214"/>
      <c r="B2" s="73">
        <v>2024</v>
      </c>
      <c r="C2" s="73">
        <v>2023</v>
      </c>
      <c r="D2" s="213"/>
      <c r="E2" s="213"/>
    </row>
    <row r="3" spans="1:5" ht="14.4" customHeight="1">
      <c r="A3" s="9"/>
      <c r="B3" s="12" t="s">
        <v>6</v>
      </c>
      <c r="C3" s="10" t="s">
        <v>6</v>
      </c>
      <c r="D3" s="11" t="s">
        <v>7</v>
      </c>
      <c r="E3" s="10" t="s">
        <v>6</v>
      </c>
    </row>
    <row r="4" spans="1:5" ht="14.4" customHeight="1">
      <c r="A4" s="65" t="s">
        <v>25</v>
      </c>
      <c r="B4" s="68">
        <v>-2.9449999999999998</v>
      </c>
      <c r="C4" s="66">
        <v>-4.8390000000000004</v>
      </c>
      <c r="D4" s="156">
        <f>+B4/C4-1</f>
        <v>-0.39140318247571826</v>
      </c>
      <c r="E4" s="55">
        <f>+B4-C4</f>
        <v>1.8940000000000006</v>
      </c>
    </row>
    <row r="5" spans="1:5" ht="14.4" customHeight="1">
      <c r="A5" s="64" t="s">
        <v>26</v>
      </c>
      <c r="B5" s="78">
        <v>-0.02</v>
      </c>
      <c r="C5" s="66">
        <v>1.4E-2</v>
      </c>
      <c r="D5" s="156">
        <f t="shared" ref="D5:D11" si="0">+B5/C5-1</f>
        <v>-2.4285714285714288</v>
      </c>
      <c r="E5" s="55">
        <f t="shared" ref="E5:E11" si="1">+B5-C5</f>
        <v>-3.4000000000000002E-2</v>
      </c>
    </row>
    <row r="6" spans="1:5" ht="14.4" customHeight="1">
      <c r="A6" s="67" t="s">
        <v>27</v>
      </c>
      <c r="B6" s="68">
        <f>+B4+B5</f>
        <v>-2.9649999999999999</v>
      </c>
      <c r="C6" s="69">
        <f>+C5+C4</f>
        <v>-4.8250000000000002</v>
      </c>
      <c r="D6" s="157">
        <f t="shared" si="0"/>
        <v>-0.38549222797927463</v>
      </c>
      <c r="E6" s="51">
        <f t="shared" si="1"/>
        <v>1.8600000000000003</v>
      </c>
    </row>
    <row r="7" spans="1:5" ht="14.4" customHeight="1">
      <c r="A7" s="65" t="s">
        <v>28</v>
      </c>
      <c r="B7" s="68">
        <v>4.6669999999999998</v>
      </c>
      <c r="C7" s="66">
        <v>-4.1469999999999994</v>
      </c>
      <c r="D7" s="156">
        <f t="shared" si="0"/>
        <v>-2.1253918495297808</v>
      </c>
      <c r="E7" s="55">
        <f t="shared" si="1"/>
        <v>8.8140000000000001</v>
      </c>
    </row>
    <row r="8" spans="1:5" ht="14.4" customHeight="1">
      <c r="A8" s="64" t="s">
        <v>29</v>
      </c>
      <c r="B8" s="78">
        <v>93.808000000000007</v>
      </c>
      <c r="C8" s="54">
        <v>607.08199999999999</v>
      </c>
      <c r="D8" s="156">
        <f t="shared" si="0"/>
        <v>-0.84547721724577563</v>
      </c>
      <c r="E8" s="55">
        <f t="shared" si="1"/>
        <v>-513.274</v>
      </c>
    </row>
    <row r="9" spans="1:5" ht="14.4" customHeight="1">
      <c r="A9" s="65" t="s">
        <v>30</v>
      </c>
      <c r="B9" s="68">
        <v>-24.14</v>
      </c>
      <c r="C9" s="66">
        <v>-1.4510000000000001</v>
      </c>
      <c r="D9" s="156">
        <f t="shared" si="0"/>
        <v>15.636802205375602</v>
      </c>
      <c r="E9" s="55">
        <f t="shared" si="1"/>
        <v>-22.689</v>
      </c>
    </row>
    <row r="10" spans="1:5" ht="14.4" customHeight="1">
      <c r="A10" s="65" t="s">
        <v>97</v>
      </c>
      <c r="B10" s="68">
        <v>-230.47499999999999</v>
      </c>
      <c r="C10" s="66">
        <v>1.3180000000000001</v>
      </c>
      <c r="D10" s="156">
        <f t="shared" si="0"/>
        <v>-175.86722306525036</v>
      </c>
      <c r="E10" s="55">
        <f t="shared" si="1"/>
        <v>-231.79300000000001</v>
      </c>
    </row>
    <row r="11" spans="1:5" ht="17" customHeight="1">
      <c r="A11" s="76" t="s">
        <v>31</v>
      </c>
      <c r="B11" s="77">
        <f>+SUM(B6:B10)</f>
        <v>-159.10499999999999</v>
      </c>
      <c r="C11" s="77">
        <f>+SUM(C6:C10)</f>
        <v>597.97699999999998</v>
      </c>
      <c r="D11" s="180">
        <f t="shared" si="0"/>
        <v>-1.2660721064522549</v>
      </c>
      <c r="E11" s="77">
        <f t="shared" si="1"/>
        <v>-757.08199999999999</v>
      </c>
    </row>
    <row r="12" spans="1:5">
      <c r="B12" s="120"/>
    </row>
    <row r="13" spans="1:5">
      <c r="B13" s="137"/>
      <c r="C13" s="137"/>
      <c r="E13" s="54"/>
    </row>
    <row r="14" spans="1:5">
      <c r="B14" s="120"/>
      <c r="C14" s="120"/>
      <c r="D14" s="133"/>
      <c r="E14" s="54"/>
    </row>
    <row r="17" spans="2:2">
      <c r="B17" s="120"/>
    </row>
  </sheetData>
  <mergeCells count="3">
    <mergeCell ref="B1:C1"/>
    <mergeCell ref="D1:E2"/>
    <mergeCell ref="A1:A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5"/>
  <sheetViews>
    <sheetView zoomScale="115" zoomScaleNormal="115" workbookViewId="0">
      <selection activeCell="B17" sqref="B17:E19"/>
    </sheetView>
  </sheetViews>
  <sheetFormatPr baseColWidth="10" defaultColWidth="9.08984375" defaultRowHeight="13"/>
  <cols>
    <col min="1" max="1" width="40.90625" style="8" customWidth="1"/>
    <col min="2" max="3" width="10.54296875" style="8" customWidth="1"/>
    <col min="4" max="4" width="10.1796875" style="8" customWidth="1"/>
    <col min="5" max="5" width="9.90625" style="8" customWidth="1"/>
    <col min="6" max="16384" width="9.08984375" style="8"/>
  </cols>
  <sheetData>
    <row r="1" spans="1:5" ht="15.75" customHeight="1">
      <c r="A1" s="214" t="s">
        <v>96</v>
      </c>
      <c r="B1" s="213" t="s">
        <v>114</v>
      </c>
      <c r="C1" s="213"/>
      <c r="D1" s="213" t="s">
        <v>5</v>
      </c>
      <c r="E1" s="213"/>
    </row>
    <row r="2" spans="1:5" ht="14.5">
      <c r="A2" s="214"/>
      <c r="B2" s="73">
        <v>2024</v>
      </c>
      <c r="C2" s="73">
        <v>2023</v>
      </c>
      <c r="D2" s="213"/>
      <c r="E2" s="213"/>
    </row>
    <row r="3" spans="1:5" ht="14.5">
      <c r="A3" s="126" t="s">
        <v>85</v>
      </c>
      <c r="B3" s="121">
        <v>278.30399999999997</v>
      </c>
      <c r="C3" s="121">
        <v>97.197000000000003</v>
      </c>
      <c r="D3" s="154">
        <f>+B3/C3-1</f>
        <v>1.8632982499459856</v>
      </c>
      <c r="E3" s="125">
        <f t="shared" ref="E3:E19" si="0">+B3-C3</f>
        <v>181.10699999999997</v>
      </c>
    </row>
    <row r="4" spans="1:5" s="13" customFormat="1">
      <c r="A4" s="81" t="s">
        <v>32</v>
      </c>
      <c r="B4" s="82">
        <v>-270.815</v>
      </c>
      <c r="C4" s="83">
        <v>-9.0549999999999997</v>
      </c>
      <c r="D4" s="155">
        <f>+B4/C4-1</f>
        <v>28.907785753727222</v>
      </c>
      <c r="E4" s="83">
        <f t="shared" si="0"/>
        <v>-261.76</v>
      </c>
    </row>
    <row r="5" spans="1:5">
      <c r="A5" s="84" t="s">
        <v>33</v>
      </c>
      <c r="B5" s="82">
        <v>-4.57</v>
      </c>
      <c r="C5" s="85">
        <v>-9.0549999999999997</v>
      </c>
      <c r="D5" s="156">
        <f>+B5/C5-1</f>
        <v>-0.49530646051905025</v>
      </c>
      <c r="E5" s="85">
        <f t="shared" si="0"/>
        <v>4.4849999999999994</v>
      </c>
    </row>
    <row r="6" spans="1:5">
      <c r="A6" s="61" t="s">
        <v>34</v>
      </c>
      <c r="B6" s="79">
        <v>-266.245</v>
      </c>
      <c r="C6" s="80">
        <v>0</v>
      </c>
      <c r="D6" s="156" t="s">
        <v>21</v>
      </c>
      <c r="E6" s="85">
        <f t="shared" si="0"/>
        <v>-266.245</v>
      </c>
    </row>
    <row r="7" spans="1:5" s="13" customFormat="1">
      <c r="A7" s="81" t="s">
        <v>35</v>
      </c>
      <c r="B7" s="82">
        <v>956.39</v>
      </c>
      <c r="C7" s="83">
        <v>0.86099999999999999</v>
      </c>
      <c r="D7" s="155">
        <f t="shared" ref="D7:D19" si="1">+B7/C7-1</f>
        <v>1109.7897793263646</v>
      </c>
      <c r="E7" s="83">
        <f t="shared" si="0"/>
        <v>955.529</v>
      </c>
    </row>
    <row r="8" spans="1:5" hidden="1">
      <c r="A8" s="166" t="s">
        <v>87</v>
      </c>
      <c r="B8" s="179">
        <v>0</v>
      </c>
      <c r="C8" s="178">
        <v>0</v>
      </c>
      <c r="D8" s="156" t="e">
        <f t="shared" si="1"/>
        <v>#DIV/0!</v>
      </c>
      <c r="E8" s="85">
        <f t="shared" si="0"/>
        <v>0</v>
      </c>
    </row>
    <row r="9" spans="1:5">
      <c r="A9" s="166" t="s">
        <v>108</v>
      </c>
      <c r="B9" s="79">
        <v>951.726</v>
      </c>
      <c r="C9" s="80">
        <v>0</v>
      </c>
      <c r="D9" s="156" t="s">
        <v>21</v>
      </c>
      <c r="E9" s="85">
        <f t="shared" si="0"/>
        <v>951.726</v>
      </c>
    </row>
    <row r="10" spans="1:5">
      <c r="A10" s="84" t="s">
        <v>121</v>
      </c>
      <c r="B10" s="82">
        <v>4.6669999999999998</v>
      </c>
      <c r="C10" s="85">
        <v>0.88100000000000001</v>
      </c>
      <c r="D10" s="156">
        <f>+B10/C10-1</f>
        <v>4.2973893303064701</v>
      </c>
      <c r="E10" s="85">
        <f t="shared" ref="E10" si="2">+B10-C10</f>
        <v>3.7859999999999996</v>
      </c>
    </row>
    <row r="11" spans="1:5" hidden="1">
      <c r="A11" s="84" t="s">
        <v>101</v>
      </c>
      <c r="B11" s="82">
        <v>-3.0000000000000001E-3</v>
      </c>
      <c r="C11" s="85">
        <v>-0.02</v>
      </c>
      <c r="D11" s="156">
        <f t="shared" si="1"/>
        <v>-0.85</v>
      </c>
      <c r="E11" s="85">
        <f t="shared" si="0"/>
        <v>1.7000000000000001E-2</v>
      </c>
    </row>
    <row r="12" spans="1:5">
      <c r="A12" s="84" t="s">
        <v>122</v>
      </c>
      <c r="B12" s="82">
        <f>+B7-B9-B10</f>
        <v>-3.0000000000125482E-3</v>
      </c>
      <c r="C12" s="85">
        <f>+C7-C9-C10</f>
        <v>-2.0000000000000018E-2</v>
      </c>
      <c r="D12" s="156">
        <f t="shared" si="1"/>
        <v>-0.8499999999993727</v>
      </c>
      <c r="E12" s="85">
        <f t="shared" si="0"/>
        <v>1.699999999998747E-2</v>
      </c>
    </row>
    <row r="13" spans="1:5" s="13" customFormat="1">
      <c r="A13" s="9" t="s">
        <v>36</v>
      </c>
      <c r="B13" s="79">
        <v>-7.1999999999999995E-2</v>
      </c>
      <c r="C13" s="86">
        <v>-5.2329999999999997</v>
      </c>
      <c r="D13" s="155">
        <f t="shared" si="1"/>
        <v>-0.98624116185744315</v>
      </c>
      <c r="E13" s="83">
        <f t="shared" si="0"/>
        <v>5.1609999999999996</v>
      </c>
    </row>
    <row r="14" spans="1:5" s="13" customFormat="1">
      <c r="A14" s="84" t="s">
        <v>102</v>
      </c>
      <c r="B14" s="82">
        <v>0</v>
      </c>
      <c r="C14" s="85">
        <v>-5</v>
      </c>
      <c r="D14" s="156">
        <f t="shared" si="1"/>
        <v>-1</v>
      </c>
      <c r="E14" s="85">
        <f t="shared" si="0"/>
        <v>5</v>
      </c>
    </row>
    <row r="15" spans="1:5" hidden="1">
      <c r="A15" s="84" t="s">
        <v>88</v>
      </c>
      <c r="B15" s="82"/>
      <c r="C15" s="85"/>
      <c r="D15" s="156" t="e">
        <f t="shared" si="1"/>
        <v>#DIV/0!</v>
      </c>
      <c r="E15" s="85">
        <f t="shared" si="0"/>
        <v>0</v>
      </c>
    </row>
    <row r="16" spans="1:5">
      <c r="A16" s="84" t="s">
        <v>37</v>
      </c>
      <c r="B16" s="82">
        <f>+B13-B14</f>
        <v>-7.1999999999999995E-2</v>
      </c>
      <c r="C16" s="85">
        <f>+C13-C14</f>
        <v>-0.23299999999999965</v>
      </c>
      <c r="D16" s="156">
        <f t="shared" si="1"/>
        <v>-0.69098712446351884</v>
      </c>
      <c r="E16" s="85">
        <f t="shared" si="0"/>
        <v>0.16099999999999964</v>
      </c>
    </row>
    <row r="17" spans="1:5">
      <c r="A17" s="81" t="s">
        <v>94</v>
      </c>
      <c r="B17" s="82">
        <v>-0.67700000000000005</v>
      </c>
      <c r="C17" s="85">
        <v>0.27400000000000002</v>
      </c>
      <c r="D17" s="156">
        <f t="shared" si="1"/>
        <v>-3.4708029197080292</v>
      </c>
      <c r="E17" s="85">
        <f t="shared" si="0"/>
        <v>-0.95100000000000007</v>
      </c>
    </row>
    <row r="18" spans="1:5">
      <c r="A18" s="118" t="s">
        <v>95</v>
      </c>
      <c r="B18" s="127">
        <v>684.82600000000002</v>
      </c>
      <c r="C18" s="127">
        <v>-13.153</v>
      </c>
      <c r="D18" s="181">
        <f t="shared" si="1"/>
        <v>-53.066144605793355</v>
      </c>
      <c r="E18" s="182">
        <f t="shared" si="0"/>
        <v>697.97900000000004</v>
      </c>
    </row>
    <row r="19" spans="1:5" ht="17.25" customHeight="1">
      <c r="A19" s="126" t="s">
        <v>84</v>
      </c>
      <c r="B19" s="125">
        <v>963.13</v>
      </c>
      <c r="C19" s="125">
        <v>84.043999999999997</v>
      </c>
      <c r="D19" s="154">
        <f t="shared" si="1"/>
        <v>10.459830564942173</v>
      </c>
      <c r="E19" s="125">
        <f t="shared" si="0"/>
        <v>879.08600000000001</v>
      </c>
    </row>
    <row r="20" spans="1:5">
      <c r="B20" s="14"/>
      <c r="C20" s="14"/>
      <c r="D20" s="128"/>
      <c r="E20" s="80"/>
    </row>
    <row r="21" spans="1:5">
      <c r="B21" s="120"/>
      <c r="C21" s="120"/>
      <c r="D21" s="128"/>
      <c r="E21" s="80"/>
    </row>
    <row r="22" spans="1:5">
      <c r="B22" s="120"/>
      <c r="C22" s="120"/>
      <c r="D22" s="128"/>
      <c r="E22" s="80"/>
    </row>
    <row r="23" spans="1:5">
      <c r="B23" s="108"/>
      <c r="D23" s="124"/>
      <c r="E23" s="86"/>
    </row>
    <row r="24" spans="1:5">
      <c r="B24" s="120"/>
      <c r="D24" s="123"/>
      <c r="E24" s="122"/>
    </row>
    <row r="25" spans="1:5">
      <c r="D25" s="123"/>
      <c r="E25" s="122"/>
    </row>
  </sheetData>
  <mergeCells count="3">
    <mergeCell ref="B1:C1"/>
    <mergeCell ref="D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4"/>
  <sheetViews>
    <sheetView workbookViewId="0">
      <selection activeCell="D3" sqref="D3:E4"/>
    </sheetView>
  </sheetViews>
  <sheetFormatPr baseColWidth="10" defaultColWidth="9.08984375" defaultRowHeight="13"/>
  <cols>
    <col min="1" max="1" width="17" style="8" bestFit="1" customWidth="1"/>
    <col min="2" max="2" width="9.08984375" style="8"/>
    <col min="3" max="3" width="20.453125" style="8" customWidth="1"/>
    <col min="4" max="5" width="19" style="8" customWidth="1"/>
    <col min="6" max="16384" width="9.08984375" style="8"/>
  </cols>
  <sheetData>
    <row r="1" spans="1:5" ht="15" customHeight="1">
      <c r="A1" s="224" t="s">
        <v>82</v>
      </c>
      <c r="B1" s="73"/>
      <c r="C1" s="73"/>
      <c r="D1" s="213" t="s">
        <v>118</v>
      </c>
      <c r="E1" s="213" t="s">
        <v>112</v>
      </c>
    </row>
    <row r="2" spans="1:5" ht="14.5">
      <c r="A2" s="225"/>
      <c r="B2" s="73"/>
      <c r="C2" s="73"/>
      <c r="D2" s="223"/>
      <c r="E2" s="223"/>
    </row>
    <row r="3" spans="1:5">
      <c r="A3" s="215" t="s">
        <v>38</v>
      </c>
      <c r="B3" s="217" t="s">
        <v>39</v>
      </c>
      <c r="C3" s="87" t="s">
        <v>40</v>
      </c>
      <c r="D3" s="219">
        <f>+Balance!B4/Balance!B16</f>
        <v>16.392717638311463</v>
      </c>
      <c r="E3" s="221">
        <f>+Balance!C4/Balance!C16</f>
        <v>17.058740703641053</v>
      </c>
    </row>
    <row r="4" spans="1:5">
      <c r="A4" s="216"/>
      <c r="B4" s="218"/>
      <c r="C4" s="88" t="s">
        <v>41</v>
      </c>
      <c r="D4" s="220"/>
      <c r="E4" s="222"/>
    </row>
  </sheetData>
  <mergeCells count="7">
    <mergeCell ref="A3:A4"/>
    <mergeCell ref="B3:B4"/>
    <mergeCell ref="D3:D4"/>
    <mergeCell ref="E3:E4"/>
    <mergeCell ref="D1:D2"/>
    <mergeCell ref="E1:E2"/>
    <mergeCell ref="A1:A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P21"/>
  <sheetViews>
    <sheetView workbookViewId="0">
      <selection activeCell="D2" sqref="D2:E7"/>
    </sheetView>
  </sheetViews>
  <sheetFormatPr baseColWidth="10" defaultColWidth="9.08984375" defaultRowHeight="12.5"/>
  <cols>
    <col min="1" max="1" width="25.36328125" style="15" bestFit="1" customWidth="1"/>
    <col min="2" max="2" width="5.453125" style="15" customWidth="1"/>
    <col min="3" max="3" width="26" style="15" customWidth="1"/>
    <col min="4" max="5" width="11.36328125" style="15" customWidth="1"/>
    <col min="6" max="16384" width="9.08984375" style="15"/>
  </cols>
  <sheetData>
    <row r="1" spans="1:16" ht="45.75" customHeight="1">
      <c r="A1" s="59" t="s">
        <v>134</v>
      </c>
      <c r="B1" s="59"/>
      <c r="C1" s="59"/>
      <c r="D1" s="60" t="s">
        <v>118</v>
      </c>
      <c r="E1" s="60" t="s">
        <v>110</v>
      </c>
      <c r="F1" s="140"/>
      <c r="G1" s="140"/>
      <c r="H1" s="140"/>
      <c r="I1" s="140"/>
      <c r="J1" s="140"/>
      <c r="K1" s="140"/>
      <c r="L1" s="140"/>
      <c r="M1" s="140"/>
      <c r="N1" s="140"/>
      <c r="O1" s="140"/>
      <c r="P1" s="140"/>
    </row>
    <row r="2" spans="1:16" ht="13">
      <c r="A2" s="226" t="s">
        <v>135</v>
      </c>
      <c r="B2" s="228" t="s">
        <v>39</v>
      </c>
      <c r="C2" s="89" t="s">
        <v>42</v>
      </c>
      <c r="D2" s="230">
        <f>+Balance!B23/Balance!B24</f>
        <v>2.4380508771431549E-2</v>
      </c>
      <c r="E2" s="232">
        <f>+Balance!C23/Balance!C24</f>
        <v>2.226678177587061E-2</v>
      </c>
      <c r="F2" s="140"/>
      <c r="G2" s="140"/>
      <c r="H2" s="140"/>
      <c r="I2" s="140"/>
      <c r="J2" s="140"/>
      <c r="K2" s="140"/>
      <c r="L2" s="140"/>
      <c r="M2" s="140"/>
      <c r="N2" s="140"/>
      <c r="O2" s="140"/>
      <c r="P2" s="140"/>
    </row>
    <row r="3" spans="1:16" ht="13">
      <c r="A3" s="227"/>
      <c r="B3" s="229"/>
      <c r="C3" s="90" t="s">
        <v>43</v>
      </c>
      <c r="D3" s="231"/>
      <c r="E3" s="233"/>
      <c r="F3" s="140"/>
      <c r="G3" s="140"/>
      <c r="H3" s="140"/>
      <c r="I3" s="140"/>
      <c r="J3" s="140"/>
      <c r="K3" s="140"/>
      <c r="L3" s="140"/>
      <c r="M3" s="140"/>
      <c r="N3" s="140"/>
      <c r="O3" s="140"/>
      <c r="P3" s="140"/>
    </row>
    <row r="4" spans="1:16" ht="13">
      <c r="A4" s="234" t="s">
        <v>136</v>
      </c>
      <c r="B4" s="235" t="s">
        <v>39</v>
      </c>
      <c r="C4" s="20" t="s">
        <v>41</v>
      </c>
      <c r="D4" s="238">
        <f>+Balance!B16/Balance!B23</f>
        <v>0.49440569940406848</v>
      </c>
      <c r="E4" s="232">
        <f>+Balance!C16/Balance!C23</f>
        <v>0.58754844369426895</v>
      </c>
      <c r="F4" s="140"/>
      <c r="G4" s="140"/>
      <c r="H4" s="140"/>
      <c r="I4" s="140"/>
      <c r="J4" s="140"/>
      <c r="K4" s="140"/>
      <c r="L4" s="140"/>
      <c r="M4" s="140"/>
      <c r="N4" s="140"/>
      <c r="O4" s="140"/>
      <c r="P4" s="140"/>
    </row>
    <row r="5" spans="1:16" ht="13">
      <c r="A5" s="234"/>
      <c r="B5" s="235"/>
      <c r="C5" s="3" t="s">
        <v>42</v>
      </c>
      <c r="D5" s="238"/>
      <c r="E5" s="233"/>
      <c r="F5" s="140"/>
      <c r="G5" s="140"/>
      <c r="H5" s="140"/>
      <c r="I5" s="140"/>
      <c r="J5" s="140"/>
      <c r="K5" s="140"/>
      <c r="L5" s="140"/>
      <c r="M5" s="140"/>
      <c r="N5" s="140"/>
      <c r="O5" s="140"/>
      <c r="P5" s="140"/>
    </row>
    <row r="6" spans="1:16" ht="13">
      <c r="A6" s="226" t="s">
        <v>137</v>
      </c>
      <c r="B6" s="228" t="s">
        <v>39</v>
      </c>
      <c r="C6" s="89" t="s">
        <v>44</v>
      </c>
      <c r="D6" s="230">
        <f>1-D4</f>
        <v>0.50559430059593158</v>
      </c>
      <c r="E6" s="232">
        <f>1-E4</f>
        <v>0.41245155630573105</v>
      </c>
      <c r="F6" s="140"/>
      <c r="G6" s="140"/>
      <c r="H6" s="140"/>
      <c r="I6" s="140"/>
      <c r="J6" s="140"/>
      <c r="K6" s="140"/>
      <c r="L6" s="140"/>
      <c r="M6" s="140"/>
      <c r="N6" s="140"/>
      <c r="O6" s="140"/>
      <c r="P6" s="140"/>
    </row>
    <row r="7" spans="1:16" ht="13">
      <c r="A7" s="227"/>
      <c r="B7" s="229"/>
      <c r="C7" s="90" t="s">
        <v>42</v>
      </c>
      <c r="D7" s="231"/>
      <c r="E7" s="233"/>
      <c r="F7" s="140"/>
      <c r="G7" s="140"/>
      <c r="H7" s="140"/>
      <c r="I7" s="140"/>
      <c r="J7" s="140"/>
      <c r="K7" s="140"/>
      <c r="L7" s="140"/>
      <c r="M7" s="140"/>
      <c r="N7" s="140"/>
      <c r="O7" s="140"/>
      <c r="P7" s="140"/>
    </row>
    <row r="8" spans="1:16" ht="13">
      <c r="A8" s="234"/>
      <c r="B8" s="235"/>
      <c r="C8" s="3"/>
      <c r="D8" s="236"/>
      <c r="E8" s="237"/>
      <c r="F8" s="140"/>
      <c r="G8" s="140"/>
      <c r="H8" s="140"/>
      <c r="I8" s="140"/>
      <c r="J8" s="140"/>
      <c r="K8" s="140"/>
      <c r="L8" s="140"/>
      <c r="M8" s="140"/>
      <c r="N8" s="140"/>
      <c r="O8" s="140"/>
      <c r="P8" s="140"/>
    </row>
    <row r="9" spans="1:16" ht="13">
      <c r="A9" s="234"/>
      <c r="B9" s="235"/>
      <c r="C9" s="3"/>
      <c r="D9" s="236"/>
      <c r="E9" s="237"/>
      <c r="F9" s="140"/>
      <c r="G9" s="140"/>
      <c r="H9" s="140"/>
      <c r="I9" s="140"/>
      <c r="J9" s="140"/>
      <c r="K9" s="140"/>
      <c r="L9" s="162"/>
      <c r="M9" s="140"/>
      <c r="N9" s="140"/>
      <c r="O9" s="140"/>
      <c r="P9" s="140"/>
    </row>
    <row r="10" spans="1:16" ht="13">
      <c r="A10" s="234"/>
      <c r="B10" s="235"/>
      <c r="C10" s="3"/>
      <c r="D10" s="236"/>
      <c r="E10" s="237"/>
      <c r="F10" s="140"/>
      <c r="G10" s="140"/>
      <c r="H10" s="140"/>
      <c r="I10" s="140"/>
      <c r="J10" s="140"/>
      <c r="K10" s="140"/>
      <c r="L10" s="162"/>
      <c r="M10" s="140"/>
      <c r="N10" s="140"/>
      <c r="O10" s="140"/>
      <c r="P10" s="140"/>
    </row>
    <row r="11" spans="1:16">
      <c r="C11" s="140"/>
      <c r="D11" s="119"/>
      <c r="E11" s="119"/>
      <c r="F11" s="140"/>
      <c r="G11" s="140"/>
      <c r="H11" s="140"/>
      <c r="I11" s="140"/>
      <c r="J11" s="140"/>
      <c r="K11" s="140"/>
      <c r="L11" s="140"/>
      <c r="M11" s="140"/>
      <c r="N11" s="140"/>
      <c r="O11" s="140"/>
      <c r="P11" s="140"/>
    </row>
    <row r="12" spans="1:16">
      <c r="C12" s="140"/>
      <c r="D12" s="184"/>
      <c r="E12" s="184"/>
      <c r="F12" s="140"/>
      <c r="G12" s="140"/>
      <c r="H12" s="140"/>
      <c r="I12" s="140"/>
      <c r="J12" s="140"/>
      <c r="K12" s="140"/>
      <c r="L12" s="140"/>
      <c r="M12" s="140"/>
      <c r="N12" s="140"/>
      <c r="O12" s="140"/>
      <c r="P12" s="140"/>
    </row>
    <row r="13" spans="1:16">
      <c r="C13" s="140"/>
      <c r="D13" s="119"/>
      <c r="E13" s="119"/>
      <c r="F13" s="140"/>
      <c r="G13" s="140"/>
      <c r="H13" s="140"/>
      <c r="I13" s="140"/>
      <c r="J13" s="140"/>
      <c r="K13" s="140"/>
      <c r="L13" s="140"/>
      <c r="M13" s="140"/>
      <c r="N13" s="140"/>
      <c r="O13" s="140"/>
      <c r="P13" s="140"/>
    </row>
    <row r="14" spans="1:16" ht="13">
      <c r="C14" s="140"/>
      <c r="D14" s="145"/>
      <c r="E14" s="145"/>
      <c r="F14" s="140"/>
      <c r="G14" s="140"/>
      <c r="H14" s="140"/>
      <c r="I14" s="140"/>
      <c r="J14" s="140"/>
      <c r="K14" s="140"/>
      <c r="L14" s="140"/>
      <c r="M14" s="140"/>
      <c r="N14" s="140"/>
      <c r="O14" s="140"/>
      <c r="P14" s="140"/>
    </row>
    <row r="15" spans="1:16">
      <c r="C15" s="140"/>
      <c r="D15" s="119"/>
      <c r="E15" s="119"/>
      <c r="F15" s="140"/>
      <c r="G15" s="140"/>
      <c r="H15" s="140"/>
      <c r="I15" s="140"/>
      <c r="J15" s="140"/>
      <c r="K15" s="140"/>
      <c r="L15" s="140"/>
      <c r="M15" s="140"/>
      <c r="N15" s="140"/>
      <c r="O15" s="140"/>
      <c r="P15" s="140"/>
    </row>
    <row r="16" spans="1:16">
      <c r="C16" s="140"/>
      <c r="D16" s="119"/>
      <c r="E16" s="119"/>
      <c r="F16" s="140"/>
      <c r="G16" s="140"/>
      <c r="H16" s="140"/>
      <c r="I16" s="140"/>
      <c r="J16" s="140"/>
      <c r="K16" s="140"/>
      <c r="L16" s="140"/>
      <c r="M16" s="140"/>
      <c r="N16" s="140"/>
      <c r="O16" s="140"/>
      <c r="P16" s="140"/>
    </row>
    <row r="17" spans="6:16">
      <c r="F17" s="140"/>
      <c r="G17" s="140"/>
      <c r="H17" s="140"/>
      <c r="I17" s="140"/>
      <c r="J17" s="140"/>
      <c r="K17" s="140"/>
      <c r="L17" s="140"/>
      <c r="M17" s="140"/>
      <c r="N17" s="140"/>
      <c r="O17" s="140"/>
      <c r="P17" s="140"/>
    </row>
    <row r="18" spans="6:16">
      <c r="F18" s="140"/>
      <c r="G18" s="140"/>
      <c r="H18" s="140"/>
      <c r="I18" s="140"/>
      <c r="J18" s="140"/>
      <c r="K18" s="140"/>
      <c r="L18" s="140"/>
      <c r="M18" s="140"/>
      <c r="N18" s="140"/>
      <c r="O18" s="140"/>
      <c r="P18" s="140"/>
    </row>
    <row r="19" spans="6:16">
      <c r="F19" s="140"/>
      <c r="G19" s="140"/>
      <c r="H19" s="140"/>
      <c r="I19" s="140"/>
      <c r="J19" s="140"/>
      <c r="K19" s="140"/>
      <c r="L19" s="140"/>
      <c r="M19" s="140"/>
      <c r="N19" s="140"/>
      <c r="O19" s="140"/>
      <c r="P19" s="140"/>
    </row>
    <row r="20" spans="6:16">
      <c r="F20" s="140"/>
      <c r="G20" s="140"/>
      <c r="H20" s="140"/>
      <c r="I20" s="140"/>
      <c r="J20" s="140"/>
      <c r="K20" s="140"/>
      <c r="L20" s="140"/>
      <c r="M20" s="140"/>
      <c r="N20" s="140"/>
      <c r="O20" s="140"/>
      <c r="P20" s="140"/>
    </row>
    <row r="21" spans="6:16">
      <c r="F21" s="140"/>
      <c r="G21" s="140"/>
      <c r="H21" s="140"/>
      <c r="I21" s="140"/>
      <c r="J21" s="140"/>
      <c r="K21" s="140"/>
      <c r="L21" s="140"/>
      <c r="M21" s="140"/>
      <c r="N21" s="140"/>
      <c r="O21" s="140"/>
      <c r="P21" s="140"/>
    </row>
  </sheetData>
  <mergeCells count="16">
    <mergeCell ref="A2:A3"/>
    <mergeCell ref="B2:B3"/>
    <mergeCell ref="D2:D3"/>
    <mergeCell ref="E2:E3"/>
    <mergeCell ref="A4:A5"/>
    <mergeCell ref="B4:B5"/>
    <mergeCell ref="D4:D5"/>
    <mergeCell ref="E4:E5"/>
    <mergeCell ref="A6:A7"/>
    <mergeCell ref="B6:B7"/>
    <mergeCell ref="D6:D7"/>
    <mergeCell ref="E6:E7"/>
    <mergeCell ref="A8:A10"/>
    <mergeCell ref="B8:B10"/>
    <mergeCell ref="D8:D10"/>
    <mergeCell ref="E8:E10"/>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G20"/>
  <sheetViews>
    <sheetView zoomScale="115" zoomScaleNormal="115" workbookViewId="0">
      <selection sqref="A1:E12"/>
    </sheetView>
  </sheetViews>
  <sheetFormatPr baseColWidth="10" defaultColWidth="9.08984375" defaultRowHeight="12.5"/>
  <cols>
    <col min="1" max="1" width="23.6328125" style="1" bestFit="1" customWidth="1"/>
    <col min="2" max="2" width="9.08984375" style="1"/>
    <col min="3" max="3" width="27.6328125" style="1" customWidth="1"/>
    <col min="4" max="5" width="11.453125" style="1" customWidth="1"/>
    <col min="6" max="16384" width="9.08984375" style="1"/>
  </cols>
  <sheetData>
    <row r="1" spans="1:7" s="17" customFormat="1" ht="39">
      <c r="A1" s="59" t="s">
        <v>45</v>
      </c>
      <c r="B1" s="59"/>
      <c r="C1" s="59"/>
      <c r="D1" s="60" t="s">
        <v>118</v>
      </c>
      <c r="E1" s="60" t="s">
        <v>110</v>
      </c>
    </row>
    <row r="2" spans="1:7" ht="13">
      <c r="A2" s="246" t="s">
        <v>46</v>
      </c>
      <c r="B2" s="228" t="s">
        <v>39</v>
      </c>
      <c r="C2" s="89" t="s">
        <v>47</v>
      </c>
      <c r="D2" s="230">
        <v>-6.0999999999999999E-2</v>
      </c>
      <c r="E2" s="243">
        <v>3.2000000000000001E-2</v>
      </c>
    </row>
    <row r="3" spans="1:7" ht="13">
      <c r="A3" s="247"/>
      <c r="B3" s="229"/>
      <c r="C3" s="90" t="s">
        <v>48</v>
      </c>
      <c r="D3" s="231"/>
      <c r="E3" s="245"/>
    </row>
    <row r="4" spans="1:7" ht="13">
      <c r="A4" s="246" t="s">
        <v>49</v>
      </c>
      <c r="B4" s="228" t="s">
        <v>39</v>
      </c>
      <c r="C4" s="89" t="s">
        <v>47</v>
      </c>
      <c r="D4" s="230">
        <v>-5.1999999999999998E-2</v>
      </c>
      <c r="E4" s="243">
        <v>2.8000000000000001E-2</v>
      </c>
    </row>
    <row r="5" spans="1:7" ht="13">
      <c r="A5" s="247"/>
      <c r="B5" s="229"/>
      <c r="C5" s="90" t="s">
        <v>50</v>
      </c>
      <c r="D5" s="231"/>
      <c r="E5" s="245"/>
    </row>
    <row r="6" spans="1:7" ht="13">
      <c r="A6" s="241" t="s">
        <v>51</v>
      </c>
      <c r="B6" s="235" t="s">
        <v>39</v>
      </c>
      <c r="C6" s="3" t="s">
        <v>52</v>
      </c>
      <c r="D6" s="242">
        <v>0.44900000000000001</v>
      </c>
      <c r="E6" s="243">
        <v>0.52700000000000002</v>
      </c>
    </row>
    <row r="7" spans="1:7" ht="13">
      <c r="A7" s="241"/>
      <c r="B7" s="235"/>
      <c r="C7" s="20" t="s">
        <v>53</v>
      </c>
      <c r="D7" s="242"/>
      <c r="E7" s="244"/>
      <c r="G7" s="119"/>
    </row>
    <row r="8" spans="1:7" ht="13">
      <c r="A8" s="241"/>
      <c r="B8" s="235"/>
      <c r="C8" s="3" t="s">
        <v>54</v>
      </c>
      <c r="D8" s="242"/>
      <c r="E8" s="245"/>
      <c r="G8" s="107"/>
    </row>
    <row r="9" spans="1:7" ht="13">
      <c r="A9" s="246" t="s">
        <v>55</v>
      </c>
      <c r="B9" s="228" t="s">
        <v>39</v>
      </c>
      <c r="C9" s="89" t="s">
        <v>47</v>
      </c>
      <c r="D9" s="248">
        <v>3.0999999999999999E-3</v>
      </c>
      <c r="E9" s="250">
        <v>5.0000000000000001E-3</v>
      </c>
      <c r="G9" s="107"/>
    </row>
    <row r="10" spans="1:7" ht="13">
      <c r="A10" s="247"/>
      <c r="B10" s="229"/>
      <c r="C10" s="90" t="s">
        <v>56</v>
      </c>
      <c r="D10" s="249"/>
      <c r="E10" s="251"/>
    </row>
    <row r="11" spans="1:7" ht="25.5" customHeight="1">
      <c r="A11" s="240" t="s">
        <v>57</v>
      </c>
      <c r="B11" s="240"/>
      <c r="C11" s="240"/>
      <c r="D11" s="146">
        <v>73.7</v>
      </c>
      <c r="E11" s="147">
        <v>53.3</v>
      </c>
      <c r="G11" s="197"/>
    </row>
    <row r="12" spans="1:7" ht="27.75" customHeight="1">
      <c r="A12" s="239" t="s">
        <v>138</v>
      </c>
      <c r="B12" s="239"/>
      <c r="C12" s="239"/>
      <c r="D12" s="239"/>
      <c r="E12" s="239"/>
    </row>
    <row r="17" spans="3:3">
      <c r="C17" s="161"/>
    </row>
    <row r="19" spans="3:3">
      <c r="C19" s="161"/>
    </row>
    <row r="20" spans="3:3">
      <c r="C20" s="106"/>
    </row>
  </sheetData>
  <mergeCells count="18">
    <mergeCell ref="A2:A3"/>
    <mergeCell ref="B2:B3"/>
    <mergeCell ref="D2:D3"/>
    <mergeCell ref="E2:E3"/>
    <mergeCell ref="A4:A5"/>
    <mergeCell ref="B4:B5"/>
    <mergeCell ref="D4:D5"/>
    <mergeCell ref="E4:E5"/>
    <mergeCell ref="A12:E12"/>
    <mergeCell ref="A11:C11"/>
    <mergeCell ref="A6:A8"/>
    <mergeCell ref="B6:B8"/>
    <mergeCell ref="D6:D8"/>
    <mergeCell ref="E6:E8"/>
    <mergeCell ref="A9:A10"/>
    <mergeCell ref="B9:B10"/>
    <mergeCell ref="D9:D10"/>
    <mergeCell ref="E9:E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3.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Resumen</vt:lpstr>
      <vt:lpstr>Balance</vt:lpstr>
      <vt:lpstr>Impuestos</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2024-05-17T17:22:18Z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